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work\Исполнение\2023 год\Запад\Жанатурмыс\"/>
    </mc:Choice>
  </mc:AlternateContent>
  <xr:revisionPtr revIDLastSave="0" documentId="13_ncr:1_{1EFFCBCD-F649-4D32-A394-CC0C1424C089}" xr6:coauthVersionLast="45" xr6:coauthVersionMax="45" xr10:uidLastSave="{00000000-0000-0000-0000-000000000000}"/>
  <bookViews>
    <workbookView xWindow="-120" yWindow="-120" windowWidth="29040" windowHeight="15840" tabRatio="674" activeTab="2" xr2:uid="{00000000-000D-0000-FFFF-FFFF00000000}"/>
  </bookViews>
  <sheets>
    <sheet name="Распределение работы" sheetId="1" r:id="rId1"/>
    <sheet name="спецификация общая" sheetId="2" r:id="rId2"/>
    <sheet name="Кабельный журнал" sheetId="3" r:id="rId3"/>
    <sheet name="Кабельный журнал_корр" sheetId="11" state="hidden" r:id="rId4"/>
    <sheet name="свод кабелей" sheetId="4" r:id="rId5"/>
    <sheet name="Спецификации сегментов" sheetId="5" r:id="rId6"/>
    <sheet name="Смета оборудования и материалов" sheetId="6" r:id="rId7"/>
    <sheet name="Лист5" sheetId="7" r:id="rId8"/>
    <sheet name="Общий свод оборуд." sheetId="8" state="hidden" r:id="rId9"/>
    <sheet name="Общий свод матер." sheetId="9" state="hidden" r:id="rId10"/>
    <sheet name="Лист3" sheetId="10" state="hidden" r:id="rId11"/>
  </sheets>
  <definedNames>
    <definedName name="_xlnm._FilterDatabase" localSheetId="2" hidden="1">'Кабельный журнал'!$A$4:$H$212</definedName>
    <definedName name="_xlnm._FilterDatabase" localSheetId="3" hidden="1">'Кабельный журнал_корр'!$A$4:$H$211</definedName>
    <definedName name="_xlnm._FilterDatabase" localSheetId="5" hidden="1">'Спецификации сегментов'!$A$3:$Z$655</definedName>
    <definedName name="Z_847AB5C6_8C4C_4980_B0F5_7E98E9DB2F81_.wvu.FilterData" localSheetId="5" hidden="1">'Спецификации сегментов'!$A$3:$Z$653</definedName>
    <definedName name="Z_9332F6C9_DE87_4BFE_99D4_8538BE0A302F_.wvu.FilterData" localSheetId="5" hidden="1">'Спецификации сегментов'!$A$3:$Z$653</definedName>
  </definedNames>
  <calcPr calcId="191029"/>
  <customWorkbookViews>
    <customWorkbookView name="Фильтр 2" guid="{9332F6C9-DE87-4BFE-99D4-8538BE0A302F}" maximized="1" windowWidth="0" windowHeight="0" activeSheetId="0"/>
    <customWorkbookView name="Фильтр 1" guid="{847AB5C6-8C4C-4980-B0F5-7E98E9DB2F81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7" i="3" l="1"/>
  <c r="H105" i="11"/>
  <c r="G211" i="11"/>
  <c r="G210" i="11"/>
  <c r="G209" i="11"/>
  <c r="G208" i="11"/>
  <c r="G207" i="11"/>
  <c r="G206" i="11"/>
  <c r="G205" i="11"/>
  <c r="G204" i="11"/>
  <c r="G203" i="11"/>
  <c r="G202" i="11"/>
  <c r="G201" i="11"/>
  <c r="G200" i="11"/>
  <c r="G199" i="11"/>
  <c r="G198" i="11"/>
  <c r="G197" i="11"/>
  <c r="G196" i="11"/>
  <c r="G195" i="11"/>
  <c r="G194" i="11"/>
  <c r="G193" i="11"/>
  <c r="G192" i="11"/>
  <c r="G191" i="11"/>
  <c r="G190" i="11"/>
  <c r="G189" i="11"/>
  <c r="G188" i="11"/>
  <c r="G187" i="11"/>
  <c r="G186" i="11"/>
  <c r="G185" i="11"/>
  <c r="G184" i="11"/>
  <c r="G183" i="11"/>
  <c r="G182" i="11"/>
  <c r="G181" i="11"/>
  <c r="G180" i="11"/>
  <c r="G179" i="11"/>
  <c r="G178" i="11"/>
  <c r="G177" i="11"/>
  <c r="G176" i="11"/>
  <c r="G175" i="11"/>
  <c r="G174" i="11"/>
  <c r="G173" i="11"/>
  <c r="G172" i="11"/>
  <c r="G171" i="11"/>
  <c r="G170" i="11"/>
  <c r="G169" i="11"/>
  <c r="G168" i="11"/>
  <c r="G167" i="11"/>
  <c r="G166" i="11"/>
  <c r="G165" i="11"/>
  <c r="G164" i="11"/>
  <c r="G163" i="11"/>
  <c r="G162" i="11"/>
  <c r="G161" i="11"/>
  <c r="G160" i="11"/>
  <c r="G159" i="11"/>
  <c r="G158" i="11"/>
  <c r="G157" i="11"/>
  <c r="G156" i="11"/>
  <c r="G155" i="11"/>
  <c r="G154" i="11"/>
  <c r="G153" i="11"/>
  <c r="G152" i="11"/>
  <c r="G151" i="11"/>
  <c r="G150" i="11"/>
  <c r="G149" i="11"/>
  <c r="G148" i="11"/>
  <c r="G147" i="11"/>
  <c r="G146" i="11"/>
  <c r="G145" i="11"/>
  <c r="G144" i="11"/>
  <c r="G143" i="11"/>
  <c r="G142" i="11"/>
  <c r="G141" i="11"/>
  <c r="G140" i="11"/>
  <c r="G139" i="11"/>
  <c r="G138" i="11"/>
  <c r="G137" i="11"/>
  <c r="G136" i="11"/>
  <c r="G135" i="11"/>
  <c r="G134" i="11"/>
  <c r="G133" i="11"/>
  <c r="G132" i="11"/>
  <c r="G131" i="11"/>
  <c r="G130" i="11"/>
  <c r="G129" i="11"/>
  <c r="G128" i="11"/>
  <c r="G127" i="11"/>
  <c r="G126" i="11"/>
  <c r="G125" i="11"/>
  <c r="G124" i="11"/>
  <c r="G123" i="11"/>
  <c r="G122" i="11"/>
  <c r="G121" i="11"/>
  <c r="G120" i="11"/>
  <c r="G119" i="11"/>
  <c r="G118" i="11"/>
  <c r="G117" i="11"/>
  <c r="G116" i="11"/>
  <c r="G115" i="11"/>
  <c r="G114" i="11"/>
  <c r="G113" i="11"/>
  <c r="G112" i="11"/>
  <c r="G111" i="11"/>
  <c r="G110" i="11"/>
  <c r="G109" i="11"/>
  <c r="G108" i="11"/>
  <c r="G107" i="11"/>
  <c r="G106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H43" i="11" l="1"/>
  <c r="H20" i="11"/>
  <c r="H52" i="11"/>
  <c r="H84" i="11"/>
  <c r="H44" i="11"/>
  <c r="H143" i="11"/>
  <c r="H167" i="11"/>
  <c r="H175" i="11"/>
  <c r="H199" i="11"/>
  <c r="H207" i="11"/>
  <c r="H11" i="11"/>
  <c r="H108" i="11"/>
  <c r="H135" i="11"/>
  <c r="H116" i="11"/>
  <c r="H30" i="11"/>
  <c r="H16" i="11"/>
  <c r="H24" i="11"/>
  <c r="H32" i="11"/>
  <c r="H40" i="11"/>
  <c r="H48" i="11"/>
  <c r="H56" i="11"/>
  <c r="H64" i="11"/>
  <c r="H72" i="11"/>
  <c r="H80" i="11"/>
  <c r="H88" i="11"/>
  <c r="H96" i="11"/>
  <c r="H104" i="11"/>
  <c r="H17" i="11"/>
  <c r="H195" i="11"/>
  <c r="H123" i="11"/>
  <c r="H139" i="11"/>
  <c r="H147" i="11"/>
  <c r="H155" i="11"/>
  <c r="H171" i="11"/>
  <c r="H179" i="11"/>
  <c r="H187" i="11"/>
  <c r="H203" i="11"/>
  <c r="H211" i="11"/>
  <c r="H49" i="11"/>
  <c r="H114" i="11"/>
  <c r="H25" i="11"/>
  <c r="H83" i="11"/>
  <c r="H121" i="11"/>
  <c r="H185" i="11"/>
  <c r="H7" i="11"/>
  <c r="H14" i="11"/>
  <c r="H27" i="11"/>
  <c r="H33" i="11"/>
  <c r="H46" i="11"/>
  <c r="H59" i="11"/>
  <c r="H65" i="11"/>
  <c r="H78" i="11"/>
  <c r="H91" i="11"/>
  <c r="H97" i="11"/>
  <c r="H111" i="11"/>
  <c r="H129" i="11"/>
  <c r="H142" i="11"/>
  <c r="H148" i="11"/>
  <c r="H161" i="11"/>
  <c r="H174" i="11"/>
  <c r="H180" i="11"/>
  <c r="H193" i="11"/>
  <c r="H206" i="11"/>
  <c r="H62" i="11"/>
  <c r="H100" i="11"/>
  <c r="H145" i="11"/>
  <c r="H6" i="11"/>
  <c r="H38" i="11"/>
  <c r="H102" i="11"/>
  <c r="H140" i="11"/>
  <c r="H159" i="11"/>
  <c r="H198" i="11"/>
  <c r="H8" i="11"/>
  <c r="H15" i="11"/>
  <c r="H21" i="11"/>
  <c r="H34" i="11"/>
  <c r="H47" i="11"/>
  <c r="H53" i="11"/>
  <c r="H66" i="11"/>
  <c r="H79" i="11"/>
  <c r="H85" i="11"/>
  <c r="H98" i="11"/>
  <c r="H117" i="11"/>
  <c r="H130" i="11"/>
  <c r="H136" i="11"/>
  <c r="H149" i="11"/>
  <c r="H162" i="11"/>
  <c r="H168" i="11"/>
  <c r="H181" i="11"/>
  <c r="H194" i="11"/>
  <c r="H200" i="11"/>
  <c r="H94" i="11"/>
  <c r="H158" i="11"/>
  <c r="H51" i="11"/>
  <c r="H89" i="11"/>
  <c r="H153" i="11"/>
  <c r="H9" i="11"/>
  <c r="H22" i="11"/>
  <c r="H28" i="11"/>
  <c r="H35" i="11"/>
  <c r="H41" i="11"/>
  <c r="H54" i="11"/>
  <c r="H60" i="11"/>
  <c r="H67" i="11"/>
  <c r="H73" i="11"/>
  <c r="H86" i="11"/>
  <c r="H92" i="11"/>
  <c r="H99" i="11"/>
  <c r="H106" i="11"/>
  <c r="H112" i="11"/>
  <c r="H118" i="11"/>
  <c r="H124" i="11"/>
  <c r="H137" i="11"/>
  <c r="H150" i="11"/>
  <c r="H156" i="11"/>
  <c r="H169" i="11"/>
  <c r="H182" i="11"/>
  <c r="H188" i="11"/>
  <c r="H201" i="11"/>
  <c r="H36" i="11"/>
  <c r="H81" i="11"/>
  <c r="H126" i="11"/>
  <c r="H151" i="11"/>
  <c r="H12" i="11"/>
  <c r="H70" i="11"/>
  <c r="H109" i="11"/>
  <c r="H134" i="11"/>
  <c r="H166" i="11"/>
  <c r="H191" i="11"/>
  <c r="H10" i="11"/>
  <c r="H23" i="11"/>
  <c r="H29" i="11"/>
  <c r="H42" i="11"/>
  <c r="H55" i="11"/>
  <c r="H61" i="11"/>
  <c r="H74" i="11"/>
  <c r="H87" i="11"/>
  <c r="H93" i="11"/>
  <c r="H107" i="11"/>
  <c r="H113" i="11"/>
  <c r="H125" i="11"/>
  <c r="H131" i="11"/>
  <c r="H138" i="11"/>
  <c r="H144" i="11"/>
  <c r="H157" i="11"/>
  <c r="H163" i="11"/>
  <c r="H170" i="11"/>
  <c r="H176" i="11"/>
  <c r="H189" i="11"/>
  <c r="H202" i="11"/>
  <c r="H208" i="11"/>
  <c r="H209" i="11"/>
  <c r="H68" i="11"/>
  <c r="H132" i="11"/>
  <c r="H164" i="11"/>
  <c r="H177" i="11"/>
  <c r="H183" i="11"/>
  <c r="H190" i="11"/>
  <c r="H196" i="11"/>
  <c r="H5" i="11"/>
  <c r="H18" i="11"/>
  <c r="H31" i="11"/>
  <c r="H37" i="11"/>
  <c r="H50" i="11"/>
  <c r="H63" i="11"/>
  <c r="H69" i="11"/>
  <c r="H82" i="11"/>
  <c r="H95" i="11"/>
  <c r="H101" i="11"/>
  <c r="H115" i="11"/>
  <c r="H120" i="11"/>
  <c r="H133" i="11"/>
  <c r="H146" i="11"/>
  <c r="H152" i="11"/>
  <c r="H165" i="11"/>
  <c r="H178" i="11"/>
  <c r="H184" i="11"/>
  <c r="H197" i="11"/>
  <c r="H210" i="11"/>
  <c r="H204" i="11"/>
  <c r="H75" i="11"/>
  <c r="H119" i="11"/>
  <c r="H19" i="11"/>
  <c r="H57" i="11"/>
  <c r="H76" i="11"/>
  <c r="H127" i="11"/>
  <c r="H172" i="11"/>
  <c r="H13" i="11"/>
  <c r="H26" i="11"/>
  <c r="H39" i="11"/>
  <c r="H45" i="11"/>
  <c r="H58" i="11"/>
  <c r="H71" i="11"/>
  <c r="H77" i="11"/>
  <c r="H90" i="11"/>
  <c r="H103" i="11"/>
  <c r="H110" i="11"/>
  <c r="H122" i="11"/>
  <c r="H128" i="11"/>
  <c r="H141" i="11"/>
  <c r="H154" i="11"/>
  <c r="H160" i="11"/>
  <c r="H173" i="11"/>
  <c r="H186" i="11"/>
  <c r="H192" i="11"/>
  <c r="H205" i="11"/>
  <c r="A161" i="5"/>
  <c r="A162" i="5" s="1"/>
  <c r="A163" i="5" s="1"/>
  <c r="A164" i="5" s="1"/>
  <c r="A165" i="5" s="1"/>
  <c r="A166" i="5" s="1"/>
  <c r="A160" i="5"/>
  <c r="A3" i="10" l="1"/>
  <c r="A4" i="10" s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C34" i="2" s="1"/>
  <c r="A2" i="10"/>
  <c r="X2" i="9"/>
  <c r="W2" i="9"/>
  <c r="V2" i="9"/>
  <c r="U2" i="9"/>
  <c r="T2" i="9"/>
  <c r="S2" i="9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G56" i="6"/>
  <c r="G55" i="6"/>
  <c r="E53" i="6"/>
  <c r="G53" i="6" s="1"/>
  <c r="E52" i="6"/>
  <c r="G52" i="6" s="1"/>
  <c r="F51" i="6"/>
  <c r="E51" i="6"/>
  <c r="G51" i="6" s="1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G5" i="6"/>
  <c r="H655" i="5"/>
  <c r="G653" i="5"/>
  <c r="H653" i="5" s="1"/>
  <c r="H651" i="5"/>
  <c r="G650" i="5"/>
  <c r="G654" i="5" s="1"/>
  <c r="H654" i="5" s="1"/>
  <c r="A650" i="5"/>
  <c r="A651" i="5" s="1"/>
  <c r="A652" i="5" s="1"/>
  <c r="A653" i="5" s="1"/>
  <c r="A654" i="5" s="1"/>
  <c r="A655" i="5" s="1"/>
  <c r="H647" i="5"/>
  <c r="H648" i="5" s="1"/>
  <c r="H642" i="5"/>
  <c r="H646" i="5" s="1"/>
  <c r="H637" i="5"/>
  <c r="H639" i="5" s="1"/>
  <c r="H632" i="5"/>
  <c r="H634" i="5" s="1"/>
  <c r="H631" i="5"/>
  <c r="H630" i="5"/>
  <c r="H629" i="5"/>
  <c r="H628" i="5"/>
  <c r="H627" i="5"/>
  <c r="H626" i="5"/>
  <c r="H625" i="5"/>
  <c r="H624" i="5"/>
  <c r="H623" i="5"/>
  <c r="H622" i="5"/>
  <c r="H621" i="5"/>
  <c r="H620" i="5"/>
  <c r="H619" i="5"/>
  <c r="H618" i="5"/>
  <c r="H617" i="5"/>
  <c r="H616" i="5"/>
  <c r="H614" i="5"/>
  <c r="G612" i="5"/>
  <c r="H612" i="5" s="1"/>
  <c r="H610" i="5"/>
  <c r="G609" i="5"/>
  <c r="G611" i="5" s="1"/>
  <c r="H611" i="5" s="1"/>
  <c r="A609" i="5"/>
  <c r="A610" i="5" s="1"/>
  <c r="A611" i="5" s="1"/>
  <c r="A612" i="5" s="1"/>
  <c r="A613" i="5" s="1"/>
  <c r="H606" i="5"/>
  <c r="H607" i="5" s="1"/>
  <c r="H601" i="5"/>
  <c r="H605" i="5" s="1"/>
  <c r="H596" i="5"/>
  <c r="H599" i="5" s="1"/>
  <c r="H595" i="5"/>
  <c r="H594" i="5"/>
  <c r="H593" i="5"/>
  <c r="H592" i="5"/>
  <c r="H591" i="5"/>
  <c r="H590" i="5"/>
  <c r="H589" i="5"/>
  <c r="H588" i="5"/>
  <c r="H587" i="5"/>
  <c r="H586" i="5"/>
  <c r="H585" i="5"/>
  <c r="H584" i="5"/>
  <c r="H583" i="5"/>
  <c r="H581" i="5"/>
  <c r="H579" i="5"/>
  <c r="G577" i="5"/>
  <c r="H577" i="5" s="1"/>
  <c r="G575" i="5"/>
  <c r="G576" i="5" s="1"/>
  <c r="H576" i="5" s="1"/>
  <c r="H574" i="5"/>
  <c r="A574" i="5"/>
  <c r="A575" i="5" s="1"/>
  <c r="A576" i="5" s="1"/>
  <c r="A577" i="5" s="1"/>
  <c r="A578" i="5" s="1"/>
  <c r="A579" i="5" s="1"/>
  <c r="H571" i="5"/>
  <c r="H572" i="5" s="1"/>
  <c r="H566" i="5"/>
  <c r="H565" i="5"/>
  <c r="H564" i="5"/>
  <c r="H563" i="5"/>
  <c r="H562" i="5"/>
  <c r="H561" i="5"/>
  <c r="H560" i="5"/>
  <c r="H559" i="5"/>
  <c r="H558" i="5"/>
  <c r="H557" i="5"/>
  <c r="H556" i="5"/>
  <c r="H555" i="5"/>
  <c r="H554" i="5"/>
  <c r="H553" i="5"/>
  <c r="H552" i="5"/>
  <c r="H551" i="5"/>
  <c r="H550" i="5"/>
  <c r="H549" i="5"/>
  <c r="H548" i="5"/>
  <c r="H547" i="5"/>
  <c r="H546" i="5"/>
  <c r="H545" i="5"/>
  <c r="H544" i="5"/>
  <c r="H542" i="5"/>
  <c r="G540" i="5"/>
  <c r="H540" i="5" s="1"/>
  <c r="G538" i="5"/>
  <c r="G539" i="5" s="1"/>
  <c r="H539" i="5" s="1"/>
  <c r="H537" i="5"/>
  <c r="A537" i="5"/>
  <c r="A538" i="5" s="1"/>
  <c r="A539" i="5" s="1"/>
  <c r="A540" i="5" s="1"/>
  <c r="A541" i="5" s="1"/>
  <c r="A542" i="5" s="1"/>
  <c r="H531" i="5"/>
  <c r="H535" i="5" s="1"/>
  <c r="H529" i="5"/>
  <c r="H530" i="5" s="1"/>
  <c r="H528" i="5"/>
  <c r="H527" i="5"/>
  <c r="H526" i="5"/>
  <c r="H525" i="5"/>
  <c r="H524" i="5"/>
  <c r="H523" i="5"/>
  <c r="H517" i="5"/>
  <c r="H518" i="5" s="1"/>
  <c r="H516" i="5"/>
  <c r="H515" i="5"/>
  <c r="H514" i="5"/>
  <c r="H513" i="5"/>
  <c r="H512" i="5"/>
  <c r="H511" i="5"/>
  <c r="H510" i="5"/>
  <c r="H509" i="5"/>
  <c r="H508" i="5"/>
  <c r="H507" i="5"/>
  <c r="H506" i="5"/>
  <c r="H505" i="5"/>
  <c r="H504" i="5"/>
  <c r="H503" i="5"/>
  <c r="H501" i="5"/>
  <c r="G499" i="5"/>
  <c r="H499" i="5" s="1"/>
  <c r="G497" i="5"/>
  <c r="H496" i="5"/>
  <c r="A496" i="5"/>
  <c r="A497" i="5" s="1"/>
  <c r="A498" i="5" s="1"/>
  <c r="A499" i="5" s="1"/>
  <c r="A500" i="5" s="1"/>
  <c r="A501" i="5" s="1"/>
  <c r="H494" i="5"/>
  <c r="H493" i="5"/>
  <c r="H492" i="5"/>
  <c r="H491" i="5"/>
  <c r="H489" i="5"/>
  <c r="H484" i="5"/>
  <c r="H488" i="5" s="1"/>
  <c r="H479" i="5"/>
  <c r="H483" i="5" s="1"/>
  <c r="H474" i="5"/>
  <c r="H476" i="5" s="1"/>
  <c r="H472" i="5"/>
  <c r="H473" i="5" s="1"/>
  <c r="H471" i="5"/>
  <c r="H470" i="5"/>
  <c r="H469" i="5"/>
  <c r="H468" i="5"/>
  <c r="H467" i="5"/>
  <c r="H466" i="5"/>
  <c r="H465" i="5"/>
  <c r="H464" i="5"/>
  <c r="H463" i="5"/>
  <c r="H462" i="5"/>
  <c r="H461" i="5"/>
  <c r="H460" i="5"/>
  <c r="H458" i="5"/>
  <c r="H457" i="5"/>
  <c r="H456" i="5"/>
  <c r="H455" i="5"/>
  <c r="H454" i="5"/>
  <c r="H452" i="5"/>
  <c r="H451" i="5"/>
  <c r="H450" i="5"/>
  <c r="H449" i="5"/>
  <c r="H447" i="5"/>
  <c r="G445" i="5"/>
  <c r="H445" i="5" s="1"/>
  <c r="G443" i="5"/>
  <c r="G444" i="5" s="1"/>
  <c r="H444" i="5" s="1"/>
  <c r="H442" i="5"/>
  <c r="H441" i="5"/>
  <c r="A441" i="5"/>
  <c r="A442" i="5" s="1"/>
  <c r="A443" i="5" s="1"/>
  <c r="A444" i="5" s="1"/>
  <c r="A445" i="5" s="1"/>
  <c r="A446" i="5" s="1"/>
  <c r="A447" i="5" s="1"/>
  <c r="H439" i="5"/>
  <c r="H438" i="5"/>
  <c r="H437" i="5"/>
  <c r="H436" i="5"/>
  <c r="H435" i="5"/>
  <c r="H434" i="5"/>
  <c r="H433" i="5"/>
  <c r="H432" i="5"/>
  <c r="H431" i="5"/>
  <c r="H430" i="5"/>
  <c r="H429" i="5"/>
  <c r="H428" i="5"/>
  <c r="H427" i="5"/>
  <c r="H426" i="5"/>
  <c r="H425" i="5"/>
  <c r="H420" i="5"/>
  <c r="H424" i="5" s="1"/>
  <c r="H418" i="5"/>
  <c r="H419" i="5" s="1"/>
  <c r="H417" i="5"/>
  <c r="H416" i="5"/>
  <c r="H415" i="5"/>
  <c r="H414" i="5"/>
  <c r="H413" i="5"/>
  <c r="H412" i="5"/>
  <c r="H411" i="5"/>
  <c r="H410" i="5"/>
  <c r="H409" i="5"/>
  <c r="H408" i="5"/>
  <c r="H407" i="5"/>
  <c r="H406" i="5"/>
  <c r="H405" i="5"/>
  <c r="H404" i="5"/>
  <c r="H403" i="5"/>
  <c r="H402" i="5"/>
  <c r="H401" i="5"/>
  <c r="H400" i="5"/>
  <c r="H399" i="5"/>
  <c r="H398" i="5"/>
  <c r="H397" i="5"/>
  <c r="H396" i="5"/>
  <c r="H395" i="5"/>
  <c r="H394" i="5"/>
  <c r="H393" i="5"/>
  <c r="H392" i="5"/>
  <c r="H391" i="5"/>
  <c r="H389" i="5"/>
  <c r="Q46" i="2" s="1"/>
  <c r="G387" i="5"/>
  <c r="H387" i="5" s="1"/>
  <c r="Q44" i="2" s="1"/>
  <c r="G385" i="5"/>
  <c r="H384" i="5"/>
  <c r="Q41" i="2" s="1"/>
  <c r="H383" i="5"/>
  <c r="Q40" i="2" s="1"/>
  <c r="A383" i="5"/>
  <c r="A384" i="5" s="1"/>
  <c r="A385" i="5" s="1"/>
  <c r="A386" i="5" s="1"/>
  <c r="A387" i="5" s="1"/>
  <c r="A388" i="5" s="1"/>
  <c r="A389" i="5" s="1"/>
  <c r="H377" i="5"/>
  <c r="H372" i="5"/>
  <c r="H380" i="5" s="1"/>
  <c r="H370" i="5"/>
  <c r="H371" i="5" s="1"/>
  <c r="H361" i="5"/>
  <c r="H368" i="5" s="1"/>
  <c r="H360" i="5"/>
  <c r="H359" i="5"/>
  <c r="H358" i="5"/>
  <c r="H357" i="5"/>
  <c r="H356" i="5"/>
  <c r="H355" i="5"/>
  <c r="H354" i="5"/>
  <c r="H353" i="5"/>
  <c r="H352" i="5"/>
  <c r="H351" i="5"/>
  <c r="H350" i="5"/>
  <c r="H349" i="5"/>
  <c r="H348" i="5"/>
  <c r="H347" i="5"/>
  <c r="H346" i="5"/>
  <c r="H344" i="5"/>
  <c r="P46" i="2" s="1"/>
  <c r="G342" i="5"/>
  <c r="H342" i="5" s="1"/>
  <c r="P44" i="2" s="1"/>
  <c r="G340" i="5"/>
  <c r="H339" i="5"/>
  <c r="P41" i="2" s="1"/>
  <c r="A339" i="5"/>
  <c r="A340" i="5" s="1"/>
  <c r="A341" i="5" s="1"/>
  <c r="A342" i="5" s="1"/>
  <c r="A343" i="5" s="1"/>
  <c r="A344" i="5" s="1"/>
  <c r="H337" i="5"/>
  <c r="H336" i="5"/>
  <c r="H335" i="5"/>
  <c r="H334" i="5"/>
  <c r="P15" i="2" s="1"/>
  <c r="H333" i="5"/>
  <c r="H328" i="5"/>
  <c r="H329" i="5" s="1"/>
  <c r="P18" i="2" s="1"/>
  <c r="H323" i="5"/>
  <c r="H326" i="5" s="1"/>
  <c r="H318" i="5"/>
  <c r="H322" i="5" s="1"/>
  <c r="H316" i="5"/>
  <c r="H317" i="5" s="1"/>
  <c r="H315" i="5"/>
  <c r="H314" i="5"/>
  <c r="H313" i="5"/>
  <c r="H312" i="5"/>
  <c r="H311" i="5"/>
  <c r="H310" i="5"/>
  <c r="H309" i="5"/>
  <c r="P38" i="2" s="1"/>
  <c r="H308" i="5"/>
  <c r="H307" i="5"/>
  <c r="H306" i="5"/>
  <c r="H305" i="5"/>
  <c r="H304" i="5"/>
  <c r="H303" i="5"/>
  <c r="P7" i="2" s="1"/>
  <c r="H302" i="5"/>
  <c r="H300" i="5"/>
  <c r="G298" i="5"/>
  <c r="H298" i="5" s="1"/>
  <c r="G296" i="5"/>
  <c r="G297" i="5" s="1"/>
  <c r="H297" i="5" s="1"/>
  <c r="H295" i="5"/>
  <c r="H294" i="5"/>
  <c r="A294" i="5"/>
  <c r="A295" i="5" s="1"/>
  <c r="A296" i="5" s="1"/>
  <c r="A297" i="5" s="1"/>
  <c r="A298" i="5" s="1"/>
  <c r="A299" i="5" s="1"/>
  <c r="A300" i="5" s="1"/>
  <c r="H288" i="5"/>
  <c r="H292" i="5" s="1"/>
  <c r="H287" i="5"/>
  <c r="H286" i="5"/>
  <c r="H285" i="5"/>
  <c r="H284" i="5"/>
  <c r="H283" i="5"/>
  <c r="H282" i="5"/>
  <c r="H281" i="5"/>
  <c r="H280" i="5"/>
  <c r="H279" i="5"/>
  <c r="H278" i="5"/>
  <c r="H273" i="5"/>
  <c r="H276" i="5" s="1"/>
  <c r="H271" i="5"/>
  <c r="H272" i="5" s="1"/>
  <c r="H270" i="5"/>
  <c r="H269" i="5"/>
  <c r="H268" i="5"/>
  <c r="H267" i="5"/>
  <c r="H266" i="5"/>
  <c r="H265" i="5"/>
  <c r="H264" i="5"/>
  <c r="H263" i="5"/>
  <c r="H262" i="5"/>
  <c r="H261" i="5"/>
  <c r="H260" i="5"/>
  <c r="H259" i="5"/>
  <c r="H258" i="5"/>
  <c r="H257" i="5"/>
  <c r="H256" i="5"/>
  <c r="H255" i="5"/>
  <c r="H254" i="5"/>
  <c r="H253" i="5"/>
  <c r="H252" i="5"/>
  <c r="H251" i="5"/>
  <c r="H249" i="5"/>
  <c r="G247" i="5"/>
  <c r="H247" i="5" s="1"/>
  <c r="G245" i="5"/>
  <c r="H244" i="5"/>
  <c r="A244" i="5"/>
  <c r="A245" i="5" s="1"/>
  <c r="A246" i="5" s="1"/>
  <c r="A247" i="5" s="1"/>
  <c r="A248" i="5" s="1"/>
  <c r="A249" i="5" s="1"/>
  <c r="H238" i="5"/>
  <c r="H242" i="5" s="1"/>
  <c r="H233" i="5"/>
  <c r="H231" i="5"/>
  <c r="H232" i="5" s="1"/>
  <c r="H226" i="5"/>
  <c r="H227" i="5" s="1"/>
  <c r="H225" i="5"/>
  <c r="H224" i="5"/>
  <c r="H223" i="5"/>
  <c r="H222" i="5"/>
  <c r="H221" i="5"/>
  <c r="H220" i="5"/>
  <c r="H219" i="5"/>
  <c r="H218" i="5"/>
  <c r="H217" i="5"/>
  <c r="H216" i="5"/>
  <c r="H215" i="5"/>
  <c r="H214" i="5"/>
  <c r="H213" i="5"/>
  <c r="H212" i="5"/>
  <c r="H210" i="5"/>
  <c r="G208" i="5"/>
  <c r="H208" i="5" s="1"/>
  <c r="G206" i="5"/>
  <c r="G209" i="5" s="1"/>
  <c r="H209" i="5" s="1"/>
  <c r="H205" i="5"/>
  <c r="H204" i="5"/>
  <c r="A204" i="5"/>
  <c r="A205" i="5" s="1"/>
  <c r="A206" i="5" s="1"/>
  <c r="A207" i="5" s="1"/>
  <c r="A208" i="5" s="1"/>
  <c r="A209" i="5" s="1"/>
  <c r="A210" i="5" s="1"/>
  <c r="H198" i="5"/>
  <c r="H199" i="5" s="1"/>
  <c r="H193" i="5"/>
  <c r="H196" i="5" s="1"/>
  <c r="H191" i="5"/>
  <c r="H192" i="5" s="1"/>
  <c r="H190" i="5"/>
  <c r="H189" i="5"/>
  <c r="H188" i="5"/>
  <c r="H187" i="5"/>
  <c r="H186" i="5"/>
  <c r="H185" i="5"/>
  <c r="H184" i="5"/>
  <c r="H183" i="5"/>
  <c r="H182" i="5"/>
  <c r="H181" i="5"/>
  <c r="H180" i="5"/>
  <c r="H179" i="5"/>
  <c r="H178" i="5"/>
  <c r="H177" i="5"/>
  <c r="H176" i="5"/>
  <c r="H175" i="5"/>
  <c r="H174" i="5"/>
  <c r="H173" i="5"/>
  <c r="H172" i="5"/>
  <c r="H171" i="5"/>
  <c r="H170" i="5"/>
  <c r="H169" i="5"/>
  <c r="H168" i="5"/>
  <c r="H166" i="5"/>
  <c r="G164" i="5"/>
  <c r="H164" i="5" s="1"/>
  <c r="G162" i="5"/>
  <c r="G165" i="5" s="1"/>
  <c r="H165" i="5" s="1"/>
  <c r="H161" i="5"/>
  <c r="H159" i="5"/>
  <c r="H158" i="5"/>
  <c r="H157" i="5"/>
  <c r="H156" i="5"/>
  <c r="G15" i="2" s="1"/>
  <c r="H155" i="5"/>
  <c r="H150" i="5"/>
  <c r="H151" i="5" s="1"/>
  <c r="H149" i="5"/>
  <c r="H148" i="5"/>
  <c r="H147" i="5"/>
  <c r="H146" i="5"/>
  <c r="H145" i="5"/>
  <c r="H140" i="5"/>
  <c r="H142" i="5" s="1"/>
  <c r="H138" i="5"/>
  <c r="H139" i="5" s="1"/>
  <c r="H137" i="5"/>
  <c r="H136" i="5"/>
  <c r="H135" i="5"/>
  <c r="H134" i="5"/>
  <c r="H133" i="5"/>
  <c r="H132" i="5"/>
  <c r="H131" i="5"/>
  <c r="H130" i="5"/>
  <c r="H129" i="5"/>
  <c r="H128" i="5"/>
  <c r="H127" i="5"/>
  <c r="H126" i="5"/>
  <c r="G6" i="2" s="1"/>
  <c r="H125" i="5"/>
  <c r="H124" i="5"/>
  <c r="H123" i="5"/>
  <c r="H122" i="5"/>
  <c r="H121" i="5"/>
  <c r="H120" i="5"/>
  <c r="H119" i="5"/>
  <c r="H118" i="5"/>
  <c r="H117" i="5"/>
  <c r="H116" i="5"/>
  <c r="H114" i="5"/>
  <c r="F46" i="2" s="1"/>
  <c r="G112" i="5"/>
  <c r="H112" i="5" s="1"/>
  <c r="A111" i="5"/>
  <c r="G110" i="5"/>
  <c r="G111" i="5" s="1"/>
  <c r="H111" i="5" s="1"/>
  <c r="A110" i="5"/>
  <c r="H109" i="5"/>
  <c r="A109" i="5"/>
  <c r="A114" i="5" s="1"/>
  <c r="H108" i="5"/>
  <c r="A108" i="5"/>
  <c r="A113" i="5" s="1"/>
  <c r="A107" i="5"/>
  <c r="A112" i="5" s="1"/>
  <c r="H102" i="5"/>
  <c r="H101" i="5"/>
  <c r="H100" i="5"/>
  <c r="H99" i="5"/>
  <c r="H98" i="5"/>
  <c r="H97" i="5"/>
  <c r="H92" i="5"/>
  <c r="H94" i="5" s="1"/>
  <c r="H90" i="5"/>
  <c r="H91" i="5" s="1"/>
  <c r="H89" i="5"/>
  <c r="H88" i="5"/>
  <c r="H87" i="5"/>
  <c r="H86" i="5"/>
  <c r="H85" i="5"/>
  <c r="H84" i="5"/>
  <c r="F9" i="2" s="1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F10" i="2" s="1"/>
  <c r="H68" i="5"/>
  <c r="H67" i="5"/>
  <c r="H65" i="5"/>
  <c r="E46" i="2" s="1"/>
  <c r="G63" i="5"/>
  <c r="H63" i="5" s="1"/>
  <c r="E44" i="2" s="1"/>
  <c r="G61" i="5"/>
  <c r="G62" i="5" s="1"/>
  <c r="H62" i="5" s="1"/>
  <c r="E43" i="2" s="1"/>
  <c r="H60" i="5"/>
  <c r="E41" i="2" s="1"/>
  <c r="H59" i="5"/>
  <c r="E40" i="2" s="1"/>
  <c r="A59" i="5"/>
  <c r="A60" i="5" s="1"/>
  <c r="A61" i="5" s="1"/>
  <c r="A62" i="5" s="1"/>
  <c r="A63" i="5" s="1"/>
  <c r="A64" i="5" s="1"/>
  <c r="A65" i="5" s="1"/>
  <c r="H57" i="5"/>
  <c r="H56" i="5"/>
  <c r="H55" i="5"/>
  <c r="H54" i="5"/>
  <c r="H53" i="5"/>
  <c r="H52" i="5"/>
  <c r="E11" i="2" s="1"/>
  <c r="H51" i="5"/>
  <c r="H44" i="5"/>
  <c r="H45" i="5" s="1"/>
  <c r="H43" i="5"/>
  <c r="H42" i="5"/>
  <c r="H41" i="5"/>
  <c r="H40" i="5"/>
  <c r="E18" i="2" s="1"/>
  <c r="H39" i="5"/>
  <c r="H38" i="5"/>
  <c r="H37" i="5"/>
  <c r="H36" i="5"/>
  <c r="H35" i="5"/>
  <c r="E16" i="2" s="1"/>
  <c r="H34" i="5"/>
  <c r="H33" i="5"/>
  <c r="H32" i="5"/>
  <c r="E15" i="2" s="1"/>
  <c r="H31" i="5"/>
  <c r="H30" i="5"/>
  <c r="H29" i="5"/>
  <c r="H28" i="5"/>
  <c r="H27" i="5"/>
  <c r="E22" i="2" s="1"/>
  <c r="H26" i="5"/>
  <c r="H25" i="5"/>
  <c r="H24" i="5"/>
  <c r="H23" i="5"/>
  <c r="H22" i="5"/>
  <c r="H21" i="5"/>
  <c r="H20" i="5"/>
  <c r="H19" i="5"/>
  <c r="E7" i="2" s="1"/>
  <c r="H18" i="5"/>
  <c r="H17" i="5"/>
  <c r="H16" i="5"/>
  <c r="H15" i="5"/>
  <c r="H14" i="5"/>
  <c r="H13" i="5"/>
  <c r="H12" i="5"/>
  <c r="E6" i="2" s="1"/>
  <c r="H11" i="5"/>
  <c r="H10" i="5"/>
  <c r="H9" i="5"/>
  <c r="H8" i="5"/>
  <c r="H7" i="5"/>
  <c r="H6" i="5"/>
  <c r="H5" i="5"/>
  <c r="E5" i="2" s="1"/>
  <c r="H4" i="5"/>
  <c r="E4" i="2" s="1"/>
  <c r="C4" i="8" s="1"/>
  <c r="O11" i="4"/>
  <c r="R34" i="2" s="1"/>
  <c r="N11" i="4"/>
  <c r="Q34" i="2" s="1"/>
  <c r="M11" i="4"/>
  <c r="P34" i="2" s="1"/>
  <c r="L11" i="4"/>
  <c r="O34" i="2" s="1"/>
  <c r="K11" i="4"/>
  <c r="N34" i="2" s="1"/>
  <c r="J11" i="4"/>
  <c r="I11" i="4"/>
  <c r="L34" i="2" s="1"/>
  <c r="H11" i="4"/>
  <c r="K34" i="2" s="1"/>
  <c r="G11" i="4"/>
  <c r="J34" i="2" s="1"/>
  <c r="F11" i="4"/>
  <c r="I34" i="2" s="1"/>
  <c r="E11" i="4"/>
  <c r="H34" i="2" s="1"/>
  <c r="D11" i="4"/>
  <c r="G34" i="2" s="1"/>
  <c r="C11" i="4"/>
  <c r="F34" i="2" s="1"/>
  <c r="B11" i="4"/>
  <c r="E34" i="2" s="1"/>
  <c r="O10" i="4"/>
  <c r="R33" i="2" s="1"/>
  <c r="N10" i="4"/>
  <c r="Q33" i="2" s="1"/>
  <c r="M10" i="4"/>
  <c r="P33" i="2" s="1"/>
  <c r="L10" i="4"/>
  <c r="O33" i="2" s="1"/>
  <c r="K10" i="4"/>
  <c r="N33" i="2" s="1"/>
  <c r="J10" i="4"/>
  <c r="M33" i="2" s="1"/>
  <c r="I10" i="4"/>
  <c r="L33" i="2" s="1"/>
  <c r="H10" i="4"/>
  <c r="K33" i="2" s="1"/>
  <c r="G10" i="4"/>
  <c r="J33" i="2" s="1"/>
  <c r="F10" i="4"/>
  <c r="I33" i="2" s="1"/>
  <c r="E10" i="4"/>
  <c r="H33" i="2" s="1"/>
  <c r="D10" i="4"/>
  <c r="G33" i="2" s="1"/>
  <c r="C10" i="4"/>
  <c r="F33" i="2" s="1"/>
  <c r="B10" i="4"/>
  <c r="E33" i="2" s="1"/>
  <c r="O9" i="4"/>
  <c r="R32" i="2" s="1"/>
  <c r="N9" i="4"/>
  <c r="Q32" i="2" s="1"/>
  <c r="M9" i="4"/>
  <c r="P32" i="2" s="1"/>
  <c r="L9" i="4"/>
  <c r="O32" i="2" s="1"/>
  <c r="K9" i="4"/>
  <c r="N32" i="2" s="1"/>
  <c r="J9" i="4"/>
  <c r="M32" i="2" s="1"/>
  <c r="I9" i="4"/>
  <c r="L32" i="2" s="1"/>
  <c r="H9" i="4"/>
  <c r="K32" i="2" s="1"/>
  <c r="G9" i="4"/>
  <c r="J32" i="2" s="1"/>
  <c r="F9" i="4"/>
  <c r="I32" i="2" s="1"/>
  <c r="E9" i="4"/>
  <c r="H32" i="2" s="1"/>
  <c r="D9" i="4"/>
  <c r="G32" i="2" s="1"/>
  <c r="C9" i="4"/>
  <c r="F32" i="2" s="1"/>
  <c r="B9" i="4"/>
  <c r="E32" i="2" s="1"/>
  <c r="O8" i="4"/>
  <c r="R31" i="2" s="1"/>
  <c r="N8" i="4"/>
  <c r="Q31" i="2" s="1"/>
  <c r="M8" i="4"/>
  <c r="P31" i="2" s="1"/>
  <c r="L8" i="4"/>
  <c r="O31" i="2" s="1"/>
  <c r="K8" i="4"/>
  <c r="N31" i="2" s="1"/>
  <c r="J8" i="4"/>
  <c r="M31" i="2" s="1"/>
  <c r="I8" i="4"/>
  <c r="L31" i="2" s="1"/>
  <c r="H8" i="4"/>
  <c r="K31" i="2" s="1"/>
  <c r="G8" i="4"/>
  <c r="J31" i="2" s="1"/>
  <c r="F8" i="4"/>
  <c r="I31" i="2" s="1"/>
  <c r="E8" i="4"/>
  <c r="H31" i="2" s="1"/>
  <c r="D8" i="4"/>
  <c r="G31" i="2" s="1"/>
  <c r="C8" i="4"/>
  <c r="F31" i="2" s="1"/>
  <c r="B8" i="4"/>
  <c r="E31" i="2" s="1"/>
  <c r="O7" i="4"/>
  <c r="R30" i="2" s="1"/>
  <c r="N7" i="4"/>
  <c r="Q30" i="2" s="1"/>
  <c r="M7" i="4"/>
  <c r="P30" i="2" s="1"/>
  <c r="L7" i="4"/>
  <c r="O30" i="2" s="1"/>
  <c r="K7" i="4"/>
  <c r="N30" i="2" s="1"/>
  <c r="J7" i="4"/>
  <c r="M30" i="2" s="1"/>
  <c r="I7" i="4"/>
  <c r="L30" i="2" s="1"/>
  <c r="H7" i="4"/>
  <c r="K30" i="2" s="1"/>
  <c r="G7" i="4"/>
  <c r="J30" i="2" s="1"/>
  <c r="F7" i="4"/>
  <c r="I30" i="2" s="1"/>
  <c r="E7" i="4"/>
  <c r="H30" i="2" s="1"/>
  <c r="D7" i="4"/>
  <c r="G30" i="2" s="1"/>
  <c r="C7" i="4"/>
  <c r="F30" i="2" s="1"/>
  <c r="B7" i="4"/>
  <c r="E30" i="2" s="1"/>
  <c r="O6" i="4"/>
  <c r="R29" i="2" s="1"/>
  <c r="N6" i="4"/>
  <c r="Q29" i="2" s="1"/>
  <c r="M6" i="4"/>
  <c r="P29" i="2" s="1"/>
  <c r="L6" i="4"/>
  <c r="O29" i="2" s="1"/>
  <c r="K6" i="4"/>
  <c r="N29" i="2" s="1"/>
  <c r="J6" i="4"/>
  <c r="M29" i="2" s="1"/>
  <c r="I6" i="4"/>
  <c r="L29" i="2" s="1"/>
  <c r="H6" i="4"/>
  <c r="K29" i="2" s="1"/>
  <c r="G6" i="4"/>
  <c r="J29" i="2" s="1"/>
  <c r="F6" i="4"/>
  <c r="I29" i="2" s="1"/>
  <c r="E6" i="4"/>
  <c r="H29" i="2" s="1"/>
  <c r="D6" i="4"/>
  <c r="G29" i="2" s="1"/>
  <c r="C6" i="4"/>
  <c r="F29" i="2" s="1"/>
  <c r="B6" i="4"/>
  <c r="E29" i="2" s="1"/>
  <c r="O5" i="4"/>
  <c r="R28" i="2" s="1"/>
  <c r="N5" i="4"/>
  <c r="Q28" i="2" s="1"/>
  <c r="M5" i="4"/>
  <c r="P28" i="2" s="1"/>
  <c r="L5" i="4"/>
  <c r="O28" i="2" s="1"/>
  <c r="K5" i="4"/>
  <c r="N28" i="2" s="1"/>
  <c r="J5" i="4"/>
  <c r="M28" i="2" s="1"/>
  <c r="I5" i="4"/>
  <c r="L28" i="2" s="1"/>
  <c r="H5" i="4"/>
  <c r="K28" i="2" s="1"/>
  <c r="G5" i="4"/>
  <c r="J28" i="2" s="1"/>
  <c r="F5" i="4"/>
  <c r="I28" i="2" s="1"/>
  <c r="E5" i="4"/>
  <c r="H28" i="2" s="1"/>
  <c r="D5" i="4"/>
  <c r="G28" i="2" s="1"/>
  <c r="C5" i="4"/>
  <c r="F28" i="2" s="1"/>
  <c r="B5" i="4"/>
  <c r="E28" i="2" s="1"/>
  <c r="O4" i="4"/>
  <c r="R27" i="2" s="1"/>
  <c r="N4" i="4"/>
  <c r="Q27" i="2" s="1"/>
  <c r="M4" i="4"/>
  <c r="P27" i="2" s="1"/>
  <c r="L4" i="4"/>
  <c r="O27" i="2" s="1"/>
  <c r="K4" i="4"/>
  <c r="N27" i="2" s="1"/>
  <c r="J4" i="4"/>
  <c r="M27" i="2" s="1"/>
  <c r="I4" i="4"/>
  <c r="L27" i="2" s="1"/>
  <c r="H4" i="4"/>
  <c r="K27" i="2" s="1"/>
  <c r="G4" i="4"/>
  <c r="F4" i="4"/>
  <c r="I27" i="2" s="1"/>
  <c r="E4" i="4"/>
  <c r="H27" i="2" s="1"/>
  <c r="D4" i="4"/>
  <c r="G27" i="2" s="1"/>
  <c r="C4" i="4"/>
  <c r="F27" i="2" s="1"/>
  <c r="B4" i="4"/>
  <c r="E27" i="2" s="1"/>
  <c r="O3" i="4"/>
  <c r="R26" i="2" s="1"/>
  <c r="N3" i="4"/>
  <c r="Q26" i="2" s="1"/>
  <c r="M3" i="4"/>
  <c r="P26" i="2" s="1"/>
  <c r="L3" i="4"/>
  <c r="O26" i="2" s="1"/>
  <c r="K3" i="4"/>
  <c r="N26" i="2" s="1"/>
  <c r="J3" i="4"/>
  <c r="M26" i="2" s="1"/>
  <c r="I3" i="4"/>
  <c r="L26" i="2" s="1"/>
  <c r="H3" i="4"/>
  <c r="K26" i="2" s="1"/>
  <c r="G3" i="4"/>
  <c r="J26" i="2" s="1"/>
  <c r="F3" i="4"/>
  <c r="E3" i="4"/>
  <c r="H26" i="2" s="1"/>
  <c r="D3" i="4"/>
  <c r="G26" i="2" s="1"/>
  <c r="C3" i="4"/>
  <c r="F26" i="2" s="1"/>
  <c r="B3" i="4"/>
  <c r="E26" i="2" s="1"/>
  <c r="O2" i="4"/>
  <c r="R25" i="2" s="1"/>
  <c r="N2" i="4"/>
  <c r="Q25" i="2" s="1"/>
  <c r="M2" i="4"/>
  <c r="P25" i="2" s="1"/>
  <c r="L2" i="4"/>
  <c r="O25" i="2" s="1"/>
  <c r="K2" i="4"/>
  <c r="N25" i="2" s="1"/>
  <c r="J2" i="4"/>
  <c r="M25" i="2" s="1"/>
  <c r="I2" i="4"/>
  <c r="L25" i="2" s="1"/>
  <c r="H2" i="4"/>
  <c r="K25" i="2" s="1"/>
  <c r="G2" i="4"/>
  <c r="J25" i="2" s="1"/>
  <c r="F2" i="4"/>
  <c r="I25" i="2" s="1"/>
  <c r="E2" i="4"/>
  <c r="H25" i="2" s="1"/>
  <c r="D2" i="4"/>
  <c r="G25" i="2" s="1"/>
  <c r="C2" i="4"/>
  <c r="F25" i="2" s="1"/>
  <c r="B2" i="4"/>
  <c r="E25" i="2" s="1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P40" i="2"/>
  <c r="M34" i="2"/>
  <c r="C33" i="2"/>
  <c r="C32" i="2"/>
  <c r="C31" i="2"/>
  <c r="C30" i="2"/>
  <c r="C29" i="2"/>
  <c r="C28" i="2"/>
  <c r="C27" i="2"/>
  <c r="C26" i="2"/>
  <c r="C25" i="2"/>
  <c r="Q24" i="2"/>
  <c r="P24" i="2"/>
  <c r="H24" i="2"/>
  <c r="E24" i="2"/>
  <c r="Q21" i="2"/>
  <c r="P21" i="2"/>
  <c r="F21" i="2"/>
  <c r="E21" i="2"/>
  <c r="Q20" i="2"/>
  <c r="P20" i="2"/>
  <c r="E20" i="2"/>
  <c r="Q19" i="2"/>
  <c r="P19" i="2"/>
  <c r="H19" i="2"/>
  <c r="E19" i="2"/>
  <c r="Q17" i="2"/>
  <c r="P17" i="2"/>
  <c r="E17" i="2"/>
  <c r="Q16" i="2"/>
  <c r="Q15" i="2"/>
  <c r="Q14" i="2"/>
  <c r="P14" i="2"/>
  <c r="G14" i="2"/>
  <c r="E14" i="2"/>
  <c r="Q13" i="2"/>
  <c r="Q12" i="2"/>
  <c r="P12" i="2"/>
  <c r="E12" i="2"/>
  <c r="P11" i="2"/>
  <c r="H11" i="2"/>
  <c r="Q10" i="2"/>
  <c r="P10" i="2"/>
  <c r="P9" i="2"/>
  <c r="E9" i="2"/>
  <c r="Q8" i="2"/>
  <c r="P8" i="2"/>
  <c r="E8" i="2"/>
  <c r="P6" i="2"/>
  <c r="F6" i="2"/>
  <c r="Q5" i="2"/>
  <c r="P5" i="2"/>
  <c r="G5" i="2"/>
  <c r="F5" i="2"/>
  <c r="Q4" i="2"/>
  <c r="P4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Q3" i="2"/>
  <c r="R2" i="2"/>
  <c r="R12" i="2" s="1"/>
  <c r="H2" i="2"/>
  <c r="H7" i="2" s="1"/>
  <c r="G2" i="2"/>
  <c r="G21" i="2" s="1"/>
  <c r="F2" i="2"/>
  <c r="H117" i="3" l="1"/>
  <c r="S33" i="2"/>
  <c r="H68" i="3"/>
  <c r="H100" i="3"/>
  <c r="J12" i="4"/>
  <c r="M35" i="2" s="1"/>
  <c r="S30" i="2"/>
  <c r="H16" i="3"/>
  <c r="K12" i="4"/>
  <c r="N35" i="2" s="1"/>
  <c r="H146" i="3"/>
  <c r="S28" i="2"/>
  <c r="H123" i="3"/>
  <c r="P7" i="4"/>
  <c r="H237" i="5"/>
  <c r="H236" i="5"/>
  <c r="H235" i="5"/>
  <c r="H569" i="5"/>
  <c r="H568" i="5"/>
  <c r="H567" i="5"/>
  <c r="H570" i="5"/>
  <c r="P13" i="2"/>
  <c r="H49" i="5"/>
  <c r="H330" i="5"/>
  <c r="H200" i="5"/>
  <c r="H378" i="5"/>
  <c r="Q18" i="2" s="1"/>
  <c r="H144" i="5"/>
  <c r="H154" i="5"/>
  <c r="H290" i="5"/>
  <c r="H327" i="5"/>
  <c r="H597" i="5"/>
  <c r="H633" i="5"/>
  <c r="H46" i="5"/>
  <c r="E13" i="2" s="1"/>
  <c r="H331" i="5"/>
  <c r="H47" i="5"/>
  <c r="E23" i="2" s="1"/>
  <c r="H332" i="5"/>
  <c r="P37" i="2" s="1"/>
  <c r="H143" i="5"/>
  <c r="H152" i="5"/>
  <c r="G23" i="2" s="1"/>
  <c r="H195" i="5"/>
  <c r="H379" i="5"/>
  <c r="H481" i="5"/>
  <c r="H635" i="5"/>
  <c r="H636" i="5"/>
  <c r="P3" i="2"/>
  <c r="E10" i="2"/>
  <c r="H202" i="5"/>
  <c r="H234" i="5"/>
  <c r="H485" i="5"/>
  <c r="H538" i="5"/>
  <c r="H487" i="5"/>
  <c r="H141" i="5"/>
  <c r="G22" i="2" s="1"/>
  <c r="H239" i="5"/>
  <c r="H475" i="5"/>
  <c r="H48" i="5"/>
  <c r="E36" i="2" s="1"/>
  <c r="G64" i="5"/>
  <c r="H64" i="5" s="1"/>
  <c r="E45" i="2" s="1"/>
  <c r="H375" i="5"/>
  <c r="H421" i="5"/>
  <c r="R22" i="2" s="1"/>
  <c r="H477" i="5"/>
  <c r="H522" i="5"/>
  <c r="E37" i="2"/>
  <c r="E3" i="2"/>
  <c r="D4" i="8" s="1"/>
  <c r="H478" i="5"/>
  <c r="G113" i="5"/>
  <c r="H113" i="5" s="1"/>
  <c r="F45" i="2" s="1"/>
  <c r="H153" i="5"/>
  <c r="H201" i="5"/>
  <c r="H36" i="2" s="1"/>
  <c r="H229" i="5"/>
  <c r="G659" i="5" s="1"/>
  <c r="H240" i="5"/>
  <c r="H277" i="5"/>
  <c r="H319" i="5"/>
  <c r="P22" i="2" s="1"/>
  <c r="H362" i="5"/>
  <c r="Q6" i="2" s="1"/>
  <c r="H376" i="5"/>
  <c r="H486" i="5"/>
  <c r="H532" i="5"/>
  <c r="H602" i="5"/>
  <c r="H320" i="5"/>
  <c r="H367" i="5"/>
  <c r="H533" i="5"/>
  <c r="H603" i="5"/>
  <c r="H296" i="5"/>
  <c r="H321" i="5"/>
  <c r="P36" i="2" s="1"/>
  <c r="H369" i="5"/>
  <c r="Q38" i="2" s="1"/>
  <c r="H534" i="5"/>
  <c r="G541" i="5"/>
  <c r="H541" i="5" s="1"/>
  <c r="H604" i="5"/>
  <c r="H641" i="5"/>
  <c r="H50" i="5"/>
  <c r="E38" i="2" s="1"/>
  <c r="H194" i="5"/>
  <c r="H22" i="2" s="1"/>
  <c r="H422" i="5"/>
  <c r="R23" i="2" s="1"/>
  <c r="H381" i="5"/>
  <c r="H423" i="5"/>
  <c r="R36" i="2" s="1"/>
  <c r="H644" i="5"/>
  <c r="H162" i="5"/>
  <c r="G42" i="2" s="1"/>
  <c r="H274" i="5"/>
  <c r="G299" i="5"/>
  <c r="H299" i="5" s="1"/>
  <c r="H324" i="5"/>
  <c r="P16" i="2" s="1"/>
  <c r="H373" i="5"/>
  <c r="Q22" i="2" s="1"/>
  <c r="G446" i="5"/>
  <c r="H446" i="5" s="1"/>
  <c r="R45" i="2" s="1"/>
  <c r="G163" i="5"/>
  <c r="H163" i="5" s="1"/>
  <c r="G43" i="2" s="1"/>
  <c r="G207" i="5"/>
  <c r="H207" i="5" s="1"/>
  <c r="H43" i="2" s="1"/>
  <c r="H275" i="5"/>
  <c r="H325" i="5"/>
  <c r="H374" i="5"/>
  <c r="H600" i="5"/>
  <c r="R10" i="2"/>
  <c r="R20" i="2"/>
  <c r="R6" i="2"/>
  <c r="H10" i="2"/>
  <c r="G11" i="2"/>
  <c r="H15" i="3"/>
  <c r="H28" i="3"/>
  <c r="H47" i="3"/>
  <c r="H60" i="3"/>
  <c r="G12" i="4"/>
  <c r="H87" i="3"/>
  <c r="H107" i="3"/>
  <c r="H114" i="3"/>
  <c r="H127" i="3"/>
  <c r="H156" i="3"/>
  <c r="H171" i="3"/>
  <c r="H178" i="3"/>
  <c r="I26" i="2"/>
  <c r="S26" i="2" s="1"/>
  <c r="P3" i="4"/>
  <c r="F24" i="2"/>
  <c r="F19" i="2"/>
  <c r="F15" i="2"/>
  <c r="F11" i="2"/>
  <c r="F7" i="2"/>
  <c r="F3" i="2"/>
  <c r="F20" i="2"/>
  <c r="F16" i="2"/>
  <c r="F12" i="2"/>
  <c r="F8" i="2"/>
  <c r="F4" i="2"/>
  <c r="F44" i="2"/>
  <c r="F40" i="2"/>
  <c r="F43" i="2"/>
  <c r="F41" i="2"/>
  <c r="H3" i="2"/>
  <c r="H6" i="2"/>
  <c r="G7" i="2"/>
  <c r="F17" i="2"/>
  <c r="S32" i="2"/>
  <c r="R46" i="2"/>
  <c r="H23" i="3"/>
  <c r="H36" i="3"/>
  <c r="H55" i="3"/>
  <c r="H75" i="3"/>
  <c r="H82" i="3"/>
  <c r="H95" i="3"/>
  <c r="H116" i="3"/>
  <c r="H151" i="3"/>
  <c r="H180" i="3"/>
  <c r="H187" i="3"/>
  <c r="R7" i="2"/>
  <c r="P2" i="4"/>
  <c r="G44" i="2"/>
  <c r="G40" i="2"/>
  <c r="G24" i="2"/>
  <c r="G3" i="2"/>
  <c r="G20" i="2"/>
  <c r="G16" i="2"/>
  <c r="G12" i="2"/>
  <c r="G8" i="2"/>
  <c r="G4" i="2"/>
  <c r="G38" i="2"/>
  <c r="G45" i="2"/>
  <c r="R8" i="2"/>
  <c r="G17" i="2"/>
  <c r="R18" i="2"/>
  <c r="S29" i="2"/>
  <c r="S34" i="2"/>
  <c r="H11" i="3"/>
  <c r="H24" i="3"/>
  <c r="H43" i="3"/>
  <c r="H56" i="3"/>
  <c r="H83" i="3"/>
  <c r="H96" i="3"/>
  <c r="H152" i="3"/>
  <c r="H188" i="3"/>
  <c r="H203" i="3"/>
  <c r="H210" i="3"/>
  <c r="H35" i="3"/>
  <c r="H88" i="3"/>
  <c r="H128" i="3"/>
  <c r="H143" i="3"/>
  <c r="H164" i="3"/>
  <c r="H179" i="3"/>
  <c r="H20" i="2"/>
  <c r="H16" i="2"/>
  <c r="H12" i="2"/>
  <c r="H8" i="2"/>
  <c r="H4" i="2"/>
  <c r="H40" i="2"/>
  <c r="H38" i="2"/>
  <c r="H21" i="2"/>
  <c r="H17" i="2"/>
  <c r="H13" i="2"/>
  <c r="H9" i="2"/>
  <c r="H5" i="2"/>
  <c r="I2" i="2"/>
  <c r="H44" i="2"/>
  <c r="H46" i="2"/>
  <c r="H45" i="2"/>
  <c r="R4" i="2"/>
  <c r="F13" i="2"/>
  <c r="G18" i="2"/>
  <c r="R19" i="2"/>
  <c r="G41" i="2"/>
  <c r="H12" i="3"/>
  <c r="H31" i="3"/>
  <c r="H44" i="3"/>
  <c r="H63" i="3"/>
  <c r="H84" i="3"/>
  <c r="H111" i="3"/>
  <c r="H124" i="3"/>
  <c r="H160" i="3"/>
  <c r="H175" i="3"/>
  <c r="H196" i="3"/>
  <c r="H211" i="3"/>
  <c r="P9" i="4"/>
  <c r="C12" i="4"/>
  <c r="H48" i="3"/>
  <c r="H115" i="3"/>
  <c r="G13" i="2"/>
  <c r="F14" i="2"/>
  <c r="R14" i="2"/>
  <c r="R15" i="2"/>
  <c r="H18" i="2"/>
  <c r="G19" i="2"/>
  <c r="H41" i="2"/>
  <c r="R43" i="2"/>
  <c r="H208" i="3"/>
  <c r="H19" i="3"/>
  <c r="H32" i="3"/>
  <c r="H51" i="3"/>
  <c r="H64" i="3"/>
  <c r="H91" i="3"/>
  <c r="H104" i="3"/>
  <c r="H118" i="3"/>
  <c r="H139" i="3"/>
  <c r="H183" i="3"/>
  <c r="H212" i="3"/>
  <c r="P10" i="4"/>
  <c r="S25" i="2"/>
  <c r="H7" i="3"/>
  <c r="H20" i="3"/>
  <c r="H39" i="3"/>
  <c r="H52" i="3"/>
  <c r="H79" i="3"/>
  <c r="H92" i="3"/>
  <c r="I12" i="4"/>
  <c r="H119" i="3"/>
  <c r="H132" i="3"/>
  <c r="H147" i="3"/>
  <c r="H184" i="3"/>
  <c r="P5" i="4"/>
  <c r="R44" i="2"/>
  <c r="R41" i="2"/>
  <c r="R37" i="2"/>
  <c r="R21" i="2"/>
  <c r="R17" i="2"/>
  <c r="R13" i="2"/>
  <c r="R9" i="2"/>
  <c r="R5" i="2"/>
  <c r="R38" i="2"/>
  <c r="R24" i="2"/>
  <c r="R40" i="2"/>
  <c r="R3" i="2"/>
  <c r="G9" i="2"/>
  <c r="G10" i="2"/>
  <c r="R11" i="2"/>
  <c r="H14" i="2"/>
  <c r="H15" i="2"/>
  <c r="R16" i="2"/>
  <c r="F38" i="2"/>
  <c r="G46" i="2"/>
  <c r="H202" i="3"/>
  <c r="H170" i="3"/>
  <c r="H138" i="3"/>
  <c r="H106" i="3"/>
  <c r="H74" i="3"/>
  <c r="H206" i="3"/>
  <c r="H174" i="3"/>
  <c r="H142" i="3"/>
  <c r="H110" i="3"/>
  <c r="H78" i="3"/>
  <c r="H8" i="3"/>
  <c r="B12" i="4"/>
  <c r="H200" i="3"/>
  <c r="H191" i="3"/>
  <c r="H182" i="3"/>
  <c r="H168" i="3"/>
  <c r="H159" i="3"/>
  <c r="H150" i="3"/>
  <c r="H136" i="3"/>
  <c r="H27" i="3"/>
  <c r="H40" i="3"/>
  <c r="H59" i="3"/>
  <c r="H72" i="3"/>
  <c r="H86" i="3"/>
  <c r="H120" i="3"/>
  <c r="H148" i="3"/>
  <c r="H155" i="3"/>
  <c r="H192" i="3"/>
  <c r="H207" i="3"/>
  <c r="J27" i="2"/>
  <c r="S27" i="2" s="1"/>
  <c r="P4" i="4"/>
  <c r="H6" i="3"/>
  <c r="H10" i="3"/>
  <c r="H14" i="3"/>
  <c r="H18" i="3"/>
  <c r="H22" i="3"/>
  <c r="H26" i="3"/>
  <c r="H30" i="3"/>
  <c r="H34" i="3"/>
  <c r="H38" i="3"/>
  <c r="H42" i="3"/>
  <c r="H46" i="3"/>
  <c r="H50" i="3"/>
  <c r="H54" i="3"/>
  <c r="H58" i="3"/>
  <c r="H62" i="3"/>
  <c r="H71" i="3"/>
  <c r="H80" i="3"/>
  <c r="H94" i="3"/>
  <c r="H103" i="3"/>
  <c r="H112" i="3"/>
  <c r="H126" i="3"/>
  <c r="H135" i="3"/>
  <c r="H144" i="3"/>
  <c r="H158" i="3"/>
  <c r="H167" i="3"/>
  <c r="H176" i="3"/>
  <c r="N12" i="4"/>
  <c r="H190" i="3"/>
  <c r="H199" i="3"/>
  <c r="H106" i="5"/>
  <c r="H104" i="5"/>
  <c r="F23" i="2" s="1"/>
  <c r="H96" i="5"/>
  <c r="J67" i="5"/>
  <c r="H105" i="5"/>
  <c r="H95" i="5"/>
  <c r="H93" i="5"/>
  <c r="F18" i="2" s="1"/>
  <c r="H103" i="5"/>
  <c r="F22" i="2" s="1"/>
  <c r="H209" i="3"/>
  <c r="H205" i="3"/>
  <c r="H201" i="3"/>
  <c r="H197" i="3"/>
  <c r="H193" i="3"/>
  <c r="H189" i="3"/>
  <c r="H185" i="3"/>
  <c r="H181" i="3"/>
  <c r="H177" i="3"/>
  <c r="H173" i="3"/>
  <c r="H169" i="3"/>
  <c r="H165" i="3"/>
  <c r="H161" i="3"/>
  <c r="H157" i="3"/>
  <c r="H153" i="3"/>
  <c r="H149" i="3"/>
  <c r="H145" i="3"/>
  <c r="H141" i="3"/>
  <c r="H137" i="3"/>
  <c r="H133" i="3"/>
  <c r="H129" i="3"/>
  <c r="H125" i="3"/>
  <c r="H121" i="3"/>
  <c r="H113" i="3"/>
  <c r="H109" i="3"/>
  <c r="H105" i="3"/>
  <c r="H101" i="3"/>
  <c r="H97" i="3"/>
  <c r="H93" i="3"/>
  <c r="H89" i="3"/>
  <c r="H85" i="3"/>
  <c r="H81" i="3"/>
  <c r="H77" i="3"/>
  <c r="H73" i="3"/>
  <c r="H69" i="3"/>
  <c r="H65" i="3"/>
  <c r="E12" i="4"/>
  <c r="H67" i="3"/>
  <c r="H76" i="3"/>
  <c r="H90" i="3"/>
  <c r="H99" i="3"/>
  <c r="H108" i="3"/>
  <c r="H122" i="3"/>
  <c r="H131" i="3"/>
  <c r="H140" i="3"/>
  <c r="H154" i="3"/>
  <c r="H163" i="3"/>
  <c r="H172" i="3"/>
  <c r="H186" i="3"/>
  <c r="H195" i="3"/>
  <c r="O12" i="4"/>
  <c r="H204" i="3"/>
  <c r="G246" i="5"/>
  <c r="H246" i="5" s="1"/>
  <c r="H245" i="5"/>
  <c r="G248" i="5"/>
  <c r="H248" i="5" s="1"/>
  <c r="G500" i="5"/>
  <c r="H500" i="5" s="1"/>
  <c r="H497" i="5"/>
  <c r="G498" i="5"/>
  <c r="H498" i="5" s="1"/>
  <c r="P6" i="4"/>
  <c r="P11" i="4"/>
  <c r="H5" i="3"/>
  <c r="H9" i="3"/>
  <c r="H13" i="3"/>
  <c r="H17" i="3"/>
  <c r="H21" i="3"/>
  <c r="H25" i="3"/>
  <c r="H29" i="3"/>
  <c r="H33" i="3"/>
  <c r="H37" i="3"/>
  <c r="H41" i="3"/>
  <c r="H45" i="3"/>
  <c r="H49" i="3"/>
  <c r="H53" i="3"/>
  <c r="H57" i="3"/>
  <c r="H61" i="3"/>
  <c r="H70" i="3"/>
  <c r="H102" i="3"/>
  <c r="H134" i="3"/>
  <c r="H166" i="3"/>
  <c r="H198" i="3"/>
  <c r="M12" i="4"/>
  <c r="S31" i="2"/>
  <c r="H66" i="3"/>
  <c r="F12" i="4"/>
  <c r="H98" i="3"/>
  <c r="H12" i="4"/>
  <c r="H130" i="3"/>
  <c r="H162" i="3"/>
  <c r="H194" i="3"/>
  <c r="H206" i="5"/>
  <c r="H42" i="2" s="1"/>
  <c r="H228" i="5"/>
  <c r="H291" i="5"/>
  <c r="H289" i="5"/>
  <c r="H482" i="5"/>
  <c r="H480" i="5"/>
  <c r="H521" i="5"/>
  <c r="H520" i="5"/>
  <c r="H519" i="5"/>
  <c r="H230" i="5"/>
  <c r="G343" i="5"/>
  <c r="H343" i="5" s="1"/>
  <c r="P45" i="2" s="1"/>
  <c r="H340" i="5"/>
  <c r="P42" i="2" s="1"/>
  <c r="G388" i="5"/>
  <c r="H388" i="5" s="1"/>
  <c r="Q45" i="2" s="1"/>
  <c r="H385" i="5"/>
  <c r="Q42" i="2" s="1"/>
  <c r="H197" i="5"/>
  <c r="H241" i="5"/>
  <c r="H366" i="5"/>
  <c r="H364" i="5"/>
  <c r="Q9" i="2" s="1"/>
  <c r="H443" i="5"/>
  <c r="R42" i="2" s="1"/>
  <c r="H61" i="5"/>
  <c r="E42" i="2" s="1"/>
  <c r="H110" i="5"/>
  <c r="F42" i="2" s="1"/>
  <c r="G341" i="5"/>
  <c r="H341" i="5" s="1"/>
  <c r="P43" i="2" s="1"/>
  <c r="G386" i="5"/>
  <c r="H386" i="5" s="1"/>
  <c r="Q43" i="2" s="1"/>
  <c r="J4" i="5"/>
  <c r="H363" i="5"/>
  <c r="Q7" i="2" s="1"/>
  <c r="D12" i="4"/>
  <c r="L12" i="4"/>
  <c r="P8" i="4"/>
  <c r="H365" i="5"/>
  <c r="Q11" i="2" s="1"/>
  <c r="H640" i="5"/>
  <c r="H575" i="5"/>
  <c r="G578" i="5"/>
  <c r="H578" i="5" s="1"/>
  <c r="G652" i="5"/>
  <c r="H652" i="5" s="1"/>
  <c r="H609" i="5"/>
  <c r="H643" i="5"/>
  <c r="H598" i="5"/>
  <c r="G613" i="5"/>
  <c r="H613" i="5" s="1"/>
  <c r="H645" i="5"/>
  <c r="H650" i="5"/>
  <c r="H638" i="5"/>
  <c r="G608" i="5" l="1"/>
  <c r="H608" i="5" s="1"/>
  <c r="G293" i="5"/>
  <c r="H293" i="5" s="1"/>
  <c r="G36" i="2"/>
  <c r="H23" i="2"/>
  <c r="Q23" i="2"/>
  <c r="F37" i="2"/>
  <c r="G37" i="2"/>
  <c r="F36" i="2"/>
  <c r="Q36" i="2"/>
  <c r="H37" i="2"/>
  <c r="Q37" i="2"/>
  <c r="P23" i="2"/>
  <c r="G338" i="5"/>
  <c r="H338" i="5" s="1"/>
  <c r="P39" i="2" s="1"/>
  <c r="P35" i="2"/>
  <c r="I44" i="2"/>
  <c r="I45" i="2"/>
  <c r="I41" i="2"/>
  <c r="I37" i="2"/>
  <c r="I21" i="2"/>
  <c r="I17" i="2"/>
  <c r="I13" i="2"/>
  <c r="I9" i="2"/>
  <c r="I5" i="2"/>
  <c r="J2" i="2"/>
  <c r="I24" i="2"/>
  <c r="I36" i="2"/>
  <c r="I40" i="2"/>
  <c r="I38" i="2"/>
  <c r="I46" i="2"/>
  <c r="I43" i="2"/>
  <c r="I42" i="2"/>
  <c r="I20" i="2"/>
  <c r="I19" i="2"/>
  <c r="I23" i="2"/>
  <c r="I22" i="2"/>
  <c r="I4" i="2"/>
  <c r="I8" i="2"/>
  <c r="I7" i="2"/>
  <c r="I6" i="2"/>
  <c r="I3" i="2"/>
  <c r="I10" i="2"/>
  <c r="I12" i="2"/>
  <c r="I11" i="2"/>
  <c r="I16" i="2"/>
  <c r="I15" i="2"/>
  <c r="I14" i="2"/>
  <c r="I18" i="2"/>
  <c r="G495" i="5"/>
  <c r="H495" i="5" s="1"/>
  <c r="J35" i="2"/>
  <c r="P12" i="4"/>
  <c r="G58" i="5"/>
  <c r="H58" i="5" s="1"/>
  <c r="E39" i="2" s="1"/>
  <c r="E35" i="2"/>
  <c r="G536" i="5"/>
  <c r="H536" i="5" s="1"/>
  <c r="K35" i="2"/>
  <c r="H35" i="2"/>
  <c r="G203" i="5"/>
  <c r="H203" i="5" s="1"/>
  <c r="H39" i="2" s="1"/>
  <c r="G382" i="5"/>
  <c r="H382" i="5" s="1"/>
  <c r="Q39" i="2" s="1"/>
  <c r="Q35" i="2"/>
  <c r="G107" i="5"/>
  <c r="H107" i="5" s="1"/>
  <c r="F39" i="2" s="1"/>
  <c r="F35" i="2"/>
  <c r="G243" i="5"/>
  <c r="H243" i="5" s="1"/>
  <c r="I39" i="2" s="1"/>
  <c r="I35" i="2"/>
  <c r="G649" i="5"/>
  <c r="H649" i="5" s="1"/>
  <c r="O35" i="2"/>
  <c r="L35" i="2"/>
  <c r="G573" i="5"/>
  <c r="H573" i="5" s="1"/>
  <c r="G160" i="5"/>
  <c r="H160" i="5" s="1"/>
  <c r="G39" i="2" s="1"/>
  <c r="G35" i="2"/>
  <c r="G440" i="5"/>
  <c r="H440" i="5" s="1"/>
  <c r="R39" i="2" s="1"/>
  <c r="R35" i="2"/>
  <c r="J44" i="2" l="1"/>
  <c r="J40" i="2"/>
  <c r="J38" i="2"/>
  <c r="J21" i="2"/>
  <c r="J17" i="2"/>
  <c r="J13" i="2"/>
  <c r="J9" i="2"/>
  <c r="J5" i="2"/>
  <c r="K2" i="2"/>
  <c r="J24" i="2"/>
  <c r="J36" i="2"/>
  <c r="J22" i="2"/>
  <c r="J18" i="2"/>
  <c r="J14" i="2"/>
  <c r="J10" i="2"/>
  <c r="J6" i="2"/>
  <c r="J46" i="2"/>
  <c r="J43" i="2"/>
  <c r="J41" i="2"/>
  <c r="J42" i="2"/>
  <c r="J4" i="2"/>
  <c r="J16" i="2"/>
  <c r="J15" i="2"/>
  <c r="J8" i="2"/>
  <c r="J7" i="2"/>
  <c r="J39" i="2"/>
  <c r="J3" i="2"/>
  <c r="J45" i="2"/>
  <c r="J12" i="2"/>
  <c r="J11" i="2"/>
  <c r="J37" i="2"/>
  <c r="J20" i="2"/>
  <c r="J19" i="2"/>
  <c r="J23" i="2"/>
  <c r="S35" i="2"/>
  <c r="K45" i="2" l="1"/>
  <c r="K46" i="2"/>
  <c r="K42" i="2"/>
  <c r="K38" i="2"/>
  <c r="K24" i="2"/>
  <c r="K36" i="2"/>
  <c r="K22" i="2"/>
  <c r="K18" i="2"/>
  <c r="K14" i="2"/>
  <c r="K10" i="2"/>
  <c r="K6" i="2"/>
  <c r="K43" i="2"/>
  <c r="K41" i="2"/>
  <c r="K39" i="2"/>
  <c r="K44" i="2"/>
  <c r="K40" i="2"/>
  <c r="K23" i="2"/>
  <c r="K4" i="2"/>
  <c r="K13" i="2"/>
  <c r="K8" i="2"/>
  <c r="K7" i="2"/>
  <c r="K3" i="2"/>
  <c r="L2" i="2"/>
  <c r="K17" i="2"/>
  <c r="K12" i="2"/>
  <c r="K11" i="2"/>
  <c r="K37" i="2"/>
  <c r="K21" i="2"/>
  <c r="K16" i="2"/>
  <c r="K15" i="2"/>
  <c r="K20" i="2"/>
  <c r="K19" i="2"/>
  <c r="K5" i="2"/>
  <c r="K9" i="2"/>
  <c r="L46" i="2" l="1"/>
  <c r="L45" i="2"/>
  <c r="L44" i="2"/>
  <c r="L43" i="2"/>
  <c r="L42" i="2"/>
  <c r="L41" i="2"/>
  <c r="L40" i="2"/>
  <c r="L39" i="2"/>
  <c r="L38" i="2"/>
  <c r="L37" i="2"/>
  <c r="L36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24" i="2"/>
  <c r="M2" i="2"/>
  <c r="L23" i="2"/>
  <c r="M23" i="2" l="1"/>
  <c r="M46" i="2"/>
  <c r="M43" i="2"/>
  <c r="M36" i="2"/>
  <c r="M22" i="2"/>
  <c r="M18" i="2"/>
  <c r="M14" i="2"/>
  <c r="M10" i="2"/>
  <c r="M6" i="2"/>
  <c r="M39" i="2"/>
  <c r="M19" i="2"/>
  <c r="M15" i="2"/>
  <c r="M11" i="2"/>
  <c r="M7" i="2"/>
  <c r="M37" i="2"/>
  <c r="M41" i="2"/>
  <c r="M44" i="2"/>
  <c r="M40" i="2"/>
  <c r="M38" i="2"/>
  <c r="M13" i="2"/>
  <c r="M8" i="2"/>
  <c r="N2" i="2"/>
  <c r="M3" i="2"/>
  <c r="M17" i="2"/>
  <c r="M12" i="2"/>
  <c r="M42" i="2"/>
  <c r="M45" i="2"/>
  <c r="M21" i="2"/>
  <c r="M16" i="2"/>
  <c r="M9" i="2"/>
  <c r="M20" i="2"/>
  <c r="M5" i="2"/>
  <c r="M24" i="2"/>
  <c r="M4" i="2"/>
  <c r="N24" i="2" l="1"/>
  <c r="N23" i="2"/>
  <c r="N46" i="2"/>
  <c r="N43" i="2"/>
  <c r="N39" i="2"/>
  <c r="N41" i="2"/>
  <c r="N19" i="2"/>
  <c r="N15" i="2"/>
  <c r="N11" i="2"/>
  <c r="N7" i="2"/>
  <c r="N37" i="2"/>
  <c r="N3" i="2"/>
  <c r="N45" i="2"/>
  <c r="N38" i="2"/>
  <c r="N44" i="2"/>
  <c r="N40" i="2"/>
  <c r="N18" i="2"/>
  <c r="N12" i="2"/>
  <c r="N4" i="2"/>
  <c r="N36" i="2"/>
  <c r="N14" i="2"/>
  <c r="N21" i="2"/>
  <c r="N16" i="2"/>
  <c r="N6" i="2"/>
  <c r="N20" i="2"/>
  <c r="N5" i="2"/>
  <c r="N42" i="2"/>
  <c r="N10" i="2"/>
  <c r="N9" i="2"/>
  <c r="N13" i="2"/>
  <c r="N8" i="2"/>
  <c r="O2" i="2"/>
  <c r="N22" i="2"/>
  <c r="N17" i="2"/>
  <c r="O19" i="2" l="1"/>
  <c r="S19" i="2" s="1"/>
  <c r="O15" i="2"/>
  <c r="S15" i="2" s="1"/>
  <c r="O11" i="2"/>
  <c r="S11" i="2" s="1"/>
  <c r="O7" i="2"/>
  <c r="S7" i="2" s="1"/>
  <c r="O3" i="2"/>
  <c r="S3" i="2" s="1"/>
  <c r="O23" i="2"/>
  <c r="S23" i="2" s="1"/>
  <c r="O20" i="2"/>
  <c r="S20" i="2" s="1"/>
  <c r="O16" i="2"/>
  <c r="S16" i="2" s="1"/>
  <c r="O12" i="2"/>
  <c r="S12" i="2" s="1"/>
  <c r="O8" i="2"/>
  <c r="S8" i="2" s="1"/>
  <c r="O4" i="2"/>
  <c r="S4" i="2" s="1"/>
  <c r="O39" i="2"/>
  <c r="S39" i="2" s="1"/>
  <c r="O37" i="2"/>
  <c r="S37" i="2" s="1"/>
  <c r="O45" i="2"/>
  <c r="S45" i="2" s="1"/>
  <c r="O42" i="2"/>
  <c r="S42" i="2" s="1"/>
  <c r="O36" i="2"/>
  <c r="S36" i="2" s="1"/>
  <c r="O46" i="2"/>
  <c r="S46" i="2" s="1"/>
  <c r="O43" i="2"/>
  <c r="S43" i="2" s="1"/>
  <c r="O41" i="2"/>
  <c r="S41" i="2" s="1"/>
  <c r="O22" i="2"/>
  <c r="S22" i="2" s="1"/>
  <c r="O17" i="2"/>
  <c r="S17" i="2" s="1"/>
  <c r="O13" i="2"/>
  <c r="S13" i="2" s="1"/>
  <c r="O6" i="2"/>
  <c r="S6" i="2" s="1"/>
  <c r="O24" i="2"/>
  <c r="S24" i="2" s="1"/>
  <c r="O5" i="2"/>
  <c r="S5" i="2" s="1"/>
  <c r="O10" i="2"/>
  <c r="S10" i="2" s="1"/>
  <c r="O9" i="2"/>
  <c r="S9" i="2" s="1"/>
  <c r="O14" i="2"/>
  <c r="S14" i="2" s="1"/>
  <c r="O44" i="2"/>
  <c r="S44" i="2" s="1"/>
  <c r="O40" i="2"/>
  <c r="S40" i="2" s="1"/>
  <c r="O38" i="2"/>
  <c r="S38" i="2" s="1"/>
  <c r="O18" i="2"/>
  <c r="S18" i="2" s="1"/>
  <c r="O21" i="2"/>
  <c r="S2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41" authorId="0" shapeId="0" xr:uid="{00000000-0006-0000-0100-000001000000}">
      <text>
        <r>
          <rPr>
            <sz val="10"/>
            <color rgb="FF000000"/>
            <rFont val="Arial"/>
            <scheme val="minor"/>
          </rPr>
          <t>равен количеству исполь.опор
	-Max Fedorenko</t>
        </r>
      </text>
    </comment>
    <comment ref="B42" authorId="0" shapeId="0" xr:uid="{00000000-0006-0000-0100-000002000000}">
      <text>
        <r>
          <rPr>
            <sz val="10"/>
            <color rgb="FF000000"/>
            <rFont val="Arial"/>
            <scheme val="minor"/>
          </rPr>
          <t>равен количеству исполь.опор
	-Max Fedorenko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Максим Федоренко</author>
  </authors>
  <commentList>
    <comment ref="D91" authorId="0" shapeId="0" xr:uid="{5D42FD89-CF69-44B6-A93E-E5AE57FB34A8}">
      <text>
        <r>
          <rPr>
            <b/>
            <sz val="9"/>
            <color indexed="81"/>
            <rFont val="Tahoma"/>
            <family val="2"/>
            <charset val="204"/>
          </rPr>
          <t>Максим Федоренко:</t>
        </r>
        <r>
          <rPr>
            <sz val="9"/>
            <color indexed="81"/>
            <rFont val="Tahoma"/>
            <family val="2"/>
            <charset val="204"/>
          </rPr>
          <t xml:space="preserve">
было 20.6.4
</t>
        </r>
      </text>
    </comment>
    <comment ref="D93" authorId="0" shapeId="0" xr:uid="{4A3FB069-AD33-4837-8909-4C4E5C439EF7}">
      <text>
        <r>
          <rPr>
            <b/>
            <sz val="9"/>
            <color indexed="81"/>
            <rFont val="Tahoma"/>
            <family val="2"/>
            <charset val="204"/>
          </rPr>
          <t>Максим Федоренко:</t>
        </r>
        <r>
          <rPr>
            <sz val="9"/>
            <color indexed="81"/>
            <rFont val="Tahoma"/>
            <family val="2"/>
            <charset val="204"/>
          </rPr>
          <t xml:space="preserve">
было 20.6.6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63" authorId="0" shapeId="0" xr:uid="{00000000-0006-0000-0400-000001000000}">
      <text>
        <r>
          <rPr>
            <sz val="10"/>
            <color rgb="FF000000"/>
            <rFont val="Arial"/>
            <scheme val="minor"/>
          </rPr>
          <t>равен количеству исполь.опор
	-Max Fedorenko</t>
        </r>
      </text>
    </comment>
    <comment ref="B64" authorId="0" shapeId="0" xr:uid="{00000000-0006-0000-0400-000002000000}">
      <text>
        <r>
          <rPr>
            <sz val="10"/>
            <color rgb="FF000000"/>
            <rFont val="Arial"/>
            <scheme val="minor"/>
          </rPr>
          <t>равен количеству исполь.опор
	-Max Fedorenko</t>
        </r>
      </text>
    </comment>
    <comment ref="B109" authorId="0" shapeId="0" xr:uid="{00000000-0006-0000-0400-000003000000}">
      <text>
        <r>
          <rPr>
            <sz val="10"/>
            <color rgb="FF000000"/>
            <rFont val="Arial"/>
            <scheme val="minor"/>
          </rPr>
          <t>равен количеству исполь.опор
	-Max Fedorenko</t>
        </r>
      </text>
    </comment>
    <comment ref="B110" authorId="0" shapeId="0" xr:uid="{00000000-0006-0000-0400-000004000000}">
      <text>
        <r>
          <rPr>
            <sz val="10"/>
            <color rgb="FF000000"/>
            <rFont val="Arial"/>
            <scheme val="minor"/>
          </rPr>
          <t>равен количеству исполь.опор
	-Max Fedorenko</t>
        </r>
      </text>
    </comment>
    <comment ref="B161" authorId="0" shapeId="0" xr:uid="{00000000-0006-0000-0400-000005000000}">
      <text>
        <r>
          <rPr>
            <sz val="10"/>
            <color rgb="FF000000"/>
            <rFont val="Arial"/>
            <scheme val="minor"/>
          </rPr>
          <t>равен количеству исполь.опор
	-Max Fedorenko</t>
        </r>
      </text>
    </comment>
    <comment ref="B162" authorId="0" shapeId="0" xr:uid="{00000000-0006-0000-0400-000006000000}">
      <text>
        <r>
          <rPr>
            <sz val="10"/>
            <color rgb="FF000000"/>
            <rFont val="Arial"/>
            <scheme val="minor"/>
          </rPr>
          <t>равен количеству исполь.опор
	-Max Fedorenko</t>
        </r>
      </text>
    </comment>
    <comment ref="B205" authorId="0" shapeId="0" xr:uid="{00000000-0006-0000-0400-000007000000}">
      <text>
        <r>
          <rPr>
            <sz val="10"/>
            <color rgb="FF000000"/>
            <rFont val="Arial"/>
            <scheme val="minor"/>
          </rPr>
          <t>равен количеству исполь.опор
	-Max Fedorenko</t>
        </r>
      </text>
    </comment>
    <comment ref="B206" authorId="0" shapeId="0" xr:uid="{00000000-0006-0000-0400-000008000000}">
      <text>
        <r>
          <rPr>
            <sz val="10"/>
            <color rgb="FF000000"/>
            <rFont val="Arial"/>
            <scheme val="minor"/>
          </rPr>
          <t>равен количеству исполь.опор
	-Max Fedorenko</t>
        </r>
      </text>
    </comment>
    <comment ref="B244" authorId="0" shapeId="0" xr:uid="{00000000-0006-0000-0400-000009000000}">
      <text>
        <r>
          <rPr>
            <sz val="10"/>
            <color rgb="FF000000"/>
            <rFont val="Arial"/>
            <scheme val="minor"/>
          </rPr>
          <t>равен количеству исполь.опор
	-Max Fedorenko</t>
        </r>
      </text>
    </comment>
    <comment ref="C244" authorId="0" shapeId="0" xr:uid="{00000000-0006-0000-0400-000020000000}">
      <text>
        <r>
          <rPr>
            <sz val="10"/>
            <color rgb="FF000000"/>
            <rFont val="Arial"/>
            <scheme val="minor"/>
          </rPr>
          <t>на магистальный
	-Рукиям Адылова</t>
        </r>
      </text>
    </comment>
    <comment ref="B245" authorId="0" shapeId="0" xr:uid="{00000000-0006-0000-0400-00000A000000}">
      <text>
        <r>
          <rPr>
            <sz val="10"/>
            <color rgb="FF000000"/>
            <rFont val="Arial"/>
            <scheme val="minor"/>
          </rPr>
          <t>равен количеству исполь.опор
	-Max Fedorenko</t>
        </r>
      </text>
    </comment>
    <comment ref="C245" authorId="0" shapeId="0" xr:uid="{00000000-0006-0000-0400-000024000000}">
      <text>
        <r>
          <rPr>
            <sz val="10"/>
            <color rgb="FF000000"/>
            <rFont val="Arial"/>
            <scheme val="minor"/>
          </rPr>
          <t>на патчкорды
	-Рукиям Адылова</t>
        </r>
      </text>
    </comment>
    <comment ref="C246" authorId="0" shapeId="0" xr:uid="{00000000-0006-0000-0400-000023000000}">
      <text>
        <r>
          <rPr>
            <sz val="10"/>
            <color rgb="FF000000"/>
            <rFont val="Arial"/>
            <scheme val="minor"/>
          </rPr>
          <t>1 столб 2 шт
	-Рукиям Адылова</t>
        </r>
      </text>
    </comment>
    <comment ref="C247" authorId="0" shapeId="0" xr:uid="{00000000-0006-0000-0400-000022000000}">
      <text>
        <r>
          <rPr>
            <sz val="10"/>
            <color rgb="FF000000"/>
            <rFont val="Arial"/>
            <scheme val="minor"/>
          </rPr>
          <t>= кол-ву SNR-24
	-Рукиям Адылова</t>
        </r>
      </text>
    </comment>
    <comment ref="C248" authorId="0" shapeId="0" xr:uid="{00000000-0006-0000-0400-000021000000}">
      <text>
        <r>
          <rPr>
            <sz val="10"/>
            <color rgb="FF000000"/>
            <rFont val="Arial"/>
            <scheme val="minor"/>
          </rPr>
          <t>2 шт на шкаф  2 шт на ук-н лайт
	-Рукиям Адылова</t>
        </r>
      </text>
    </comment>
    <comment ref="B295" authorId="0" shapeId="0" xr:uid="{00000000-0006-0000-0400-00000B000000}">
      <text>
        <r>
          <rPr>
            <sz val="10"/>
            <color rgb="FF000000"/>
            <rFont val="Arial"/>
            <scheme val="minor"/>
          </rPr>
          <t>равен количеству исполь.опор
	-Max Fedorenko</t>
        </r>
      </text>
    </comment>
    <comment ref="B296" authorId="0" shapeId="0" xr:uid="{00000000-0006-0000-0400-00000C000000}">
      <text>
        <r>
          <rPr>
            <sz val="10"/>
            <color rgb="FF000000"/>
            <rFont val="Arial"/>
            <scheme val="minor"/>
          </rPr>
          <t>равен количеству исполь.опор
	-Max Fedorenko</t>
        </r>
      </text>
    </comment>
    <comment ref="B339" authorId="0" shapeId="0" xr:uid="{00000000-0006-0000-0400-00000D000000}">
      <text>
        <r>
          <rPr>
            <sz val="10"/>
            <color rgb="FF000000"/>
            <rFont val="Arial"/>
            <scheme val="minor"/>
          </rPr>
          <t>равен количеству исполь.опор
	-Max Fedorenko</t>
        </r>
      </text>
    </comment>
    <comment ref="B340" authorId="0" shapeId="0" xr:uid="{00000000-0006-0000-0400-00000E000000}">
      <text>
        <r>
          <rPr>
            <sz val="10"/>
            <color rgb="FF000000"/>
            <rFont val="Arial"/>
            <scheme val="minor"/>
          </rPr>
          <t>равен количеству исполь.опор
	-Max Fedorenko</t>
        </r>
      </text>
    </comment>
    <comment ref="B384" authorId="0" shapeId="0" xr:uid="{00000000-0006-0000-0400-00000F000000}">
      <text>
        <r>
          <rPr>
            <sz val="10"/>
            <color rgb="FF000000"/>
            <rFont val="Arial"/>
            <scheme val="minor"/>
          </rPr>
          <t>равен количеству исполь.опор
	-Max Fedorenko</t>
        </r>
      </text>
    </comment>
    <comment ref="B385" authorId="0" shapeId="0" xr:uid="{00000000-0006-0000-0400-000010000000}">
      <text>
        <r>
          <rPr>
            <sz val="10"/>
            <color rgb="FF000000"/>
            <rFont val="Arial"/>
            <scheme val="minor"/>
          </rPr>
          <t>равен количеству исполь.опор
	-Max Fedorenko</t>
        </r>
      </text>
    </comment>
    <comment ref="B442" authorId="0" shapeId="0" xr:uid="{00000000-0006-0000-0400-000011000000}">
      <text>
        <r>
          <rPr>
            <sz val="10"/>
            <color rgb="FF000000"/>
            <rFont val="Arial"/>
            <scheme val="minor"/>
          </rPr>
          <t>равен количеству исполь.опор
	-Max Fedorenko</t>
        </r>
      </text>
    </comment>
    <comment ref="B443" authorId="0" shapeId="0" xr:uid="{00000000-0006-0000-0400-000012000000}">
      <text>
        <r>
          <rPr>
            <sz val="10"/>
            <color rgb="FF000000"/>
            <rFont val="Arial"/>
            <scheme val="minor"/>
          </rPr>
          <t>равен количеству исполь.опор
	-Max Fedorenko</t>
        </r>
      </text>
    </comment>
    <comment ref="B496" authorId="0" shapeId="0" xr:uid="{00000000-0006-0000-0400-000013000000}">
      <text>
        <r>
          <rPr>
            <sz val="10"/>
            <color rgb="FF000000"/>
            <rFont val="Arial"/>
            <scheme val="minor"/>
          </rPr>
          <t>равен количеству исполь.опор
	-Max Fedorenko</t>
        </r>
      </text>
    </comment>
    <comment ref="B497" authorId="0" shapeId="0" xr:uid="{00000000-0006-0000-0400-000014000000}">
      <text>
        <r>
          <rPr>
            <sz val="10"/>
            <color rgb="FF000000"/>
            <rFont val="Arial"/>
            <scheme val="minor"/>
          </rPr>
          <t>равен количеству исполь.опор
	-Max Fedorenko</t>
        </r>
      </text>
    </comment>
    <comment ref="B537" authorId="0" shapeId="0" xr:uid="{00000000-0006-0000-0400-000015000000}">
      <text>
        <r>
          <rPr>
            <sz val="10"/>
            <color rgb="FF000000"/>
            <rFont val="Arial"/>
            <scheme val="minor"/>
          </rPr>
          <t>равен количеству исполь.опор
	-Max Fedorenko</t>
        </r>
      </text>
    </comment>
    <comment ref="B538" authorId="0" shapeId="0" xr:uid="{00000000-0006-0000-0400-000016000000}">
      <text>
        <r>
          <rPr>
            <sz val="10"/>
            <color rgb="FF000000"/>
            <rFont val="Arial"/>
            <scheme val="minor"/>
          </rPr>
          <t>равен количеству исполь.опор
	-Max Fedorenko</t>
        </r>
      </text>
    </comment>
    <comment ref="B574" authorId="0" shapeId="0" xr:uid="{00000000-0006-0000-0400-000017000000}">
      <text>
        <r>
          <rPr>
            <sz val="10"/>
            <color rgb="FF000000"/>
            <rFont val="Arial"/>
            <scheme val="minor"/>
          </rPr>
          <t>равен количеству исполь.опор
	-Max Fedorenko</t>
        </r>
      </text>
    </comment>
    <comment ref="B575" authorId="0" shapeId="0" xr:uid="{00000000-0006-0000-0400-000018000000}">
      <text>
        <r>
          <rPr>
            <sz val="10"/>
            <color rgb="FF000000"/>
            <rFont val="Arial"/>
            <scheme val="minor"/>
          </rPr>
          <t>равен количеству исполь.опор
	-Max Fedorenko</t>
        </r>
      </text>
    </comment>
    <comment ref="B609" authorId="0" shapeId="0" xr:uid="{00000000-0006-0000-0400-000019000000}">
      <text>
        <r>
          <rPr>
            <sz val="10"/>
            <color rgb="FF000000"/>
            <rFont val="Arial"/>
            <scheme val="minor"/>
          </rPr>
          <t>равен количеству исполь.опор
	-Max Fedorenko</t>
        </r>
      </text>
    </comment>
    <comment ref="B610" authorId="0" shapeId="0" xr:uid="{00000000-0006-0000-0400-00001A000000}">
      <text>
        <r>
          <rPr>
            <sz val="10"/>
            <color rgb="FF000000"/>
            <rFont val="Arial"/>
            <scheme val="minor"/>
          </rPr>
          <t>равен количеству исполь.опор
	-Max Fedorenko</t>
        </r>
      </text>
    </comment>
    <comment ref="B650" authorId="0" shapeId="0" xr:uid="{00000000-0006-0000-0400-00001B000000}">
      <text>
        <r>
          <rPr>
            <sz val="10"/>
            <color rgb="FF000000"/>
            <rFont val="Arial"/>
            <scheme val="minor"/>
          </rPr>
          <t>равен количеству исполь.опор
	-Max Fedorenko</t>
        </r>
      </text>
    </comment>
    <comment ref="B651" authorId="0" shapeId="0" xr:uid="{00000000-0006-0000-0400-00001C000000}">
      <text>
        <r>
          <rPr>
            <sz val="10"/>
            <color rgb="FF000000"/>
            <rFont val="Arial"/>
            <scheme val="minor"/>
          </rPr>
          <t>равен количеству исполь.опор
	-Max Fedorenko</t>
        </r>
      </text>
    </comment>
    <comment ref="C651" authorId="0" shapeId="0" xr:uid="{00000000-0006-0000-0400-00001F000000}">
      <text>
        <r>
          <rPr>
            <sz val="10"/>
            <color rgb="FF000000"/>
            <rFont val="Arial"/>
            <scheme val="minor"/>
          </rPr>
          <t>на 1 столб =2шт
	-Рукиям Адылова</t>
        </r>
      </text>
    </comment>
    <comment ref="C652" authorId="0" shapeId="0" xr:uid="{00000000-0006-0000-0400-00001E000000}">
      <text>
        <r>
          <rPr>
            <sz val="10"/>
            <color rgb="FF000000"/>
            <rFont val="Arial"/>
            <scheme val="minor"/>
          </rPr>
          <t>=кол-ву SNR
	-Рукиям Адылова</t>
        </r>
      </text>
    </comment>
    <comment ref="C653" authorId="0" shapeId="0" xr:uid="{00000000-0006-0000-0400-00001D000000}">
      <text>
        <r>
          <rPr>
            <sz val="10"/>
            <color rgb="FF000000"/>
            <rFont val="Arial"/>
            <scheme val="minor"/>
          </rPr>
          <t>2 шт на шкаф 2 шт на ук-н лайт
	-Рукиям Адылова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43" authorId="0" shapeId="0" xr:uid="{00000000-0006-0000-0500-000001000000}">
      <text>
        <r>
          <rPr>
            <sz val="10"/>
            <color rgb="FF000000"/>
            <rFont val="Arial"/>
            <scheme val="minor"/>
          </rPr>
          <t>равен количеству исполь.опор
	-Max Fedorenko</t>
        </r>
      </text>
    </comment>
    <comment ref="B44" authorId="0" shapeId="0" xr:uid="{00000000-0006-0000-0500-000002000000}">
      <text>
        <r>
          <rPr>
            <sz val="10"/>
            <color rgb="FF000000"/>
            <rFont val="Arial"/>
            <scheme val="minor"/>
          </rPr>
          <t>равен количеству исполь.опор
	-Max Fedorenko</t>
        </r>
      </text>
    </comment>
  </commentList>
</comments>
</file>

<file path=xl/sharedStrings.xml><?xml version="1.0" encoding="utf-8"?>
<sst xmlns="http://schemas.openxmlformats.org/spreadsheetml/2006/main" count="3786" uniqueCount="494">
  <si>
    <t>№ п/п</t>
  </si>
  <si>
    <t>Проектировщик</t>
  </si>
  <si>
    <t>Номер сегмента</t>
  </si>
  <si>
    <t>Данные на user side</t>
  </si>
  <si>
    <t>спецификация</t>
  </si>
  <si>
    <t>Кол-во абонентов в сегменте</t>
  </si>
  <si>
    <t>загружено панорам на user side (шт)</t>
  </si>
  <si>
    <t>Топология сети</t>
  </si>
  <si>
    <t>Дата выполнения по плану</t>
  </si>
  <si>
    <t>Дата выполнения по факту</t>
  </si>
  <si>
    <t>Отбивка опор (дата)</t>
  </si>
  <si>
    <t>Дополнитель- ные опоры</t>
  </si>
  <si>
    <t>Рукиям</t>
  </si>
  <si>
    <t>Разработана</t>
  </si>
  <si>
    <t>Отбиты</t>
  </si>
  <si>
    <t>Аслан</t>
  </si>
  <si>
    <t>отбиты</t>
  </si>
  <si>
    <t>отбито</t>
  </si>
  <si>
    <t>Поз.</t>
  </si>
  <si>
    <t>Наименование и технические характеристики</t>
  </si>
  <si>
    <t>Тип, марка, обозначение</t>
  </si>
  <si>
    <t>ед.изм.</t>
  </si>
  <si>
    <t>ИТОГО:</t>
  </si>
  <si>
    <t>Шкаф ПОН, сборка на кронштейне</t>
  </si>
  <si>
    <t>SNR-24</t>
  </si>
  <si>
    <t>шт</t>
  </si>
  <si>
    <t>Шкаф ПОН</t>
  </si>
  <si>
    <t>Кемел-3Ц</t>
  </si>
  <si>
    <t>Ответвитель оптический без корпуса</t>
  </si>
  <si>
    <t>90/10БК</t>
  </si>
  <si>
    <t>85/15БК</t>
  </si>
  <si>
    <t>80/20БК</t>
  </si>
  <si>
    <t>75/25БК</t>
  </si>
  <si>
    <t>70/30БК</t>
  </si>
  <si>
    <t>65/35БК</t>
  </si>
  <si>
    <t>60/40БК</t>
  </si>
  <si>
    <t>55/45БК</t>
  </si>
  <si>
    <t>50/50БК</t>
  </si>
  <si>
    <t>Ответвитель в миникорпусе</t>
  </si>
  <si>
    <t>90/10</t>
  </si>
  <si>
    <t>85/15</t>
  </si>
  <si>
    <t>80/20</t>
  </si>
  <si>
    <t>75/25</t>
  </si>
  <si>
    <t>70/30</t>
  </si>
  <si>
    <t>65/35</t>
  </si>
  <si>
    <t>60/40</t>
  </si>
  <si>
    <t>55/45</t>
  </si>
  <si>
    <t>50/50</t>
  </si>
  <si>
    <t>делитель планарный</t>
  </si>
  <si>
    <t>1х8</t>
  </si>
  <si>
    <t>1х4</t>
  </si>
  <si>
    <t>Кабель ВОК</t>
  </si>
  <si>
    <t>м</t>
  </si>
  <si>
    <t>Количество патчкордов</t>
  </si>
  <si>
    <t>SM1</t>
  </si>
  <si>
    <t>Адаптер</t>
  </si>
  <si>
    <t>SC/APC</t>
  </si>
  <si>
    <t>Планка адаптерная</t>
  </si>
  <si>
    <t>8SC</t>
  </si>
  <si>
    <t>Пигтейл</t>
  </si>
  <si>
    <t>Разъем SC/APC</t>
  </si>
  <si>
    <t>Разъем SC/UPC</t>
  </si>
  <si>
    <t>SC/UPC</t>
  </si>
  <si>
    <t>Узел крепления</t>
  </si>
  <si>
    <t>УК-Н лайт</t>
  </si>
  <si>
    <t>УК-Н/П</t>
  </si>
  <si>
    <t>Зажим для кабеля типа FTTH</t>
  </si>
  <si>
    <t>ODWAK</t>
  </si>
  <si>
    <t>Кронштейн</t>
  </si>
  <si>
    <t>Лайт-1</t>
  </si>
  <si>
    <t>Лента монтажная</t>
  </si>
  <si>
    <t>AISI 304</t>
  </si>
  <si>
    <t>Количество используемых столбов</t>
  </si>
  <si>
    <t>Кабельный журнал</t>
  </si>
  <si>
    <t xml:space="preserve">Кол-во данного </t>
  </si>
  <si>
    <t>тип кабеля</t>
  </si>
  <si>
    <t>длина (м)</t>
  </si>
  <si>
    <t>точка А</t>
  </si>
  <si>
    <t>точка Б</t>
  </si>
  <si>
    <t>Сегмент</t>
  </si>
  <si>
    <t>тип размера на проект</t>
  </si>
  <si>
    <t>SM16</t>
  </si>
  <si>
    <t>Муфта 7796</t>
  </si>
  <si>
    <t>ШОР № 20.1.1</t>
  </si>
  <si>
    <t>ШОР № 20.2.1</t>
  </si>
  <si>
    <t>SM4</t>
  </si>
  <si>
    <t>ШОР № 20.1.2</t>
  </si>
  <si>
    <t>ШОР № 20.1.3</t>
  </si>
  <si>
    <t>SM1 (патчкорд)</t>
  </si>
  <si>
    <t>ОРК 20.1.4</t>
  </si>
  <si>
    <t>ОРК 20.1.5</t>
  </si>
  <si>
    <t>ОРК 20.1.6</t>
  </si>
  <si>
    <t>ОРК 20.1.7</t>
  </si>
  <si>
    <t>ОРК 20.1.8</t>
  </si>
  <si>
    <t>ОРК 20.1.9</t>
  </si>
  <si>
    <t>ОРК 20.1.10</t>
  </si>
  <si>
    <t>ОРК 20.1.11</t>
  </si>
  <si>
    <t>ОРК 20.1.12</t>
  </si>
  <si>
    <t>ОРК 20.1.13</t>
  </si>
  <si>
    <t>ОРК 20.1.14</t>
  </si>
  <si>
    <t>ОРК 20.1.15</t>
  </si>
  <si>
    <t>ОРК 20.1.16</t>
  </si>
  <si>
    <t>ШОР №20.2.2</t>
  </si>
  <si>
    <t>ШОР №20.3.1</t>
  </si>
  <si>
    <t>ШОР №20.2.1</t>
  </si>
  <si>
    <t>ШОР №20.2.3</t>
  </si>
  <si>
    <t>ШОР №20.2.6</t>
  </si>
  <si>
    <t>ШОР №20.2.7</t>
  </si>
  <si>
    <t>ШОР №20.2.8</t>
  </si>
  <si>
    <t>ШОР №20.2.9</t>
  </si>
  <si>
    <t>ШОР №20.2.10</t>
  </si>
  <si>
    <t>ШОР №20.2.11</t>
  </si>
  <si>
    <t>ШОР №20.2.4</t>
  </si>
  <si>
    <t>ШОР №20.2.5</t>
  </si>
  <si>
    <t>ШОР №20.2.16</t>
  </si>
  <si>
    <t>ШОР №20.2.12</t>
  </si>
  <si>
    <t>ШОР №20.2.13</t>
  </si>
  <si>
    <t>ШОР №20.2.15</t>
  </si>
  <si>
    <t>ШОР №20.2.14</t>
  </si>
  <si>
    <t>SM8</t>
  </si>
  <si>
    <t>ШОР №20.4.2</t>
  </si>
  <si>
    <t>ШОР №20.3.2</t>
  </si>
  <si>
    <t>ШОР №20.10.1</t>
  </si>
  <si>
    <t>ШОР №20.3.16</t>
  </si>
  <si>
    <t>ШОР №20.3.11</t>
  </si>
  <si>
    <t>ШОР №20.3.12</t>
  </si>
  <si>
    <t>ШОР №20.3.13</t>
  </si>
  <si>
    <t>ШОР №20.3.14</t>
  </si>
  <si>
    <t>ШОР №20.3.15</t>
  </si>
  <si>
    <t>ШОР №20.3.3</t>
  </si>
  <si>
    <t>ШОР №20.3.4</t>
  </si>
  <si>
    <t>ШОР №20.3.5</t>
  </si>
  <si>
    <t>ШОР №20.3.6</t>
  </si>
  <si>
    <t>ШОР №20.3.7</t>
  </si>
  <si>
    <t>ШОР №20.3.8</t>
  </si>
  <si>
    <t>ШОР №20.3.9</t>
  </si>
  <si>
    <t>ШОР №20.3.10</t>
  </si>
  <si>
    <t>ШОР №20.4.1</t>
  </si>
  <si>
    <t>ШОР №20.5.1</t>
  </si>
  <si>
    <t>SM2</t>
  </si>
  <si>
    <t>ШОР №20.4.3</t>
  </si>
  <si>
    <t>ШОР №20.4.4</t>
  </si>
  <si>
    <t>ШОР №20.4.5</t>
  </si>
  <si>
    <t>ШОР №20.4.6</t>
  </si>
  <si>
    <t>ШОР №20.4.7</t>
  </si>
  <si>
    <t>ШОР №20.4.8</t>
  </si>
  <si>
    <t>ШОР №20.4.9</t>
  </si>
  <si>
    <t>ШОР №20.4.10</t>
  </si>
  <si>
    <t>ШОР №20.4.11</t>
  </si>
  <si>
    <t>ШОР №20.4.12</t>
  </si>
  <si>
    <t>ШОР №20.4.13</t>
  </si>
  <si>
    <t>ШОР №20.4.14</t>
  </si>
  <si>
    <t>ШОР №20.4.15</t>
  </si>
  <si>
    <t>ШОР №20.4.16</t>
  </si>
  <si>
    <t>ШОР № 20.4.1</t>
  </si>
  <si>
    <t>ШОР № 20.5.1</t>
  </si>
  <si>
    <t>ШОР №20.6.1</t>
  </si>
  <si>
    <t>ШОР №20.5.2</t>
  </si>
  <si>
    <t>ОРК 20.5.3</t>
  </si>
  <si>
    <t>ОРК 20.5.4</t>
  </si>
  <si>
    <t>ОРК 20.5.5</t>
  </si>
  <si>
    <t>ОРК 20.5.6</t>
  </si>
  <si>
    <t>ОРК 20.5.7</t>
  </si>
  <si>
    <t>ОРК 20.5.8</t>
  </si>
  <si>
    <t>ОРК 20.5.9</t>
  </si>
  <si>
    <t>ОРК 20.5.10</t>
  </si>
  <si>
    <t>ОРК 20.5.11</t>
  </si>
  <si>
    <t>ОРК 20.5.12</t>
  </si>
  <si>
    <t>ОРК 20.5.13</t>
  </si>
  <si>
    <t>ОРК 20.5.14</t>
  </si>
  <si>
    <t>ОРК 20.5.15</t>
  </si>
  <si>
    <t>ШОР № 20.6.1</t>
  </si>
  <si>
    <t>ШОР № 20.6.2</t>
  </si>
  <si>
    <t>ШОР № 20.7.1</t>
  </si>
  <si>
    <t>ОРК 20.6.3</t>
  </si>
  <si>
    <t>ОРК 20.6.4</t>
  </si>
  <si>
    <t>ОРК 20.6.5</t>
  </si>
  <si>
    <t>ОРК 20.6.6</t>
  </si>
  <si>
    <t>ОРК 20.6.7</t>
  </si>
  <si>
    <t>ОРК 20.6.8</t>
  </si>
  <si>
    <t>ОРК 20.6.9</t>
  </si>
  <si>
    <t>ОРК 20.6.10</t>
  </si>
  <si>
    <t>ОРК 20.6.11</t>
  </si>
  <si>
    <t>ОРК 20.6.12</t>
  </si>
  <si>
    <t>ОРК 20.6.13</t>
  </si>
  <si>
    <t>ОРК 20.6.14</t>
  </si>
  <si>
    <t>ОРК 20.6.15</t>
  </si>
  <si>
    <t>ОРК 20.6.16</t>
  </si>
  <si>
    <t>ШОР № 20.8.1</t>
  </si>
  <si>
    <t>ШОР №20.9.1</t>
  </si>
  <si>
    <t>ОРК 20.7.2</t>
  </si>
  <si>
    <t>ОРК 20.7.5</t>
  </si>
  <si>
    <t>ОРК 20.7.3</t>
  </si>
  <si>
    <t>ОРК 20.7.4</t>
  </si>
  <si>
    <t>ОРК 20.7.6</t>
  </si>
  <si>
    <t>ОРК 20.7.7</t>
  </si>
  <si>
    <t>ОРК 20.7.10</t>
  </si>
  <si>
    <t>ОРК 20.7.8</t>
  </si>
  <si>
    <t>ОРК 20.7.9</t>
  </si>
  <si>
    <t>ОРК 20.7.11</t>
  </si>
  <si>
    <t>ОРК 20.7.12</t>
  </si>
  <si>
    <t>ОРК 20.7.13</t>
  </si>
  <si>
    <t>ОРК 20.7.14</t>
  </si>
  <si>
    <t>ШОР №20.8.1</t>
  </si>
  <si>
    <t>ШОР №20.8.2</t>
  </si>
  <si>
    <t>ОРК 20.8.3</t>
  </si>
  <si>
    <t>ОРК 20.8.4</t>
  </si>
  <si>
    <t>ОРК 20.8.5</t>
  </si>
  <si>
    <t>ОРК 20.8.6</t>
  </si>
  <si>
    <t>ОРК 20.8.7</t>
  </si>
  <si>
    <t>ОРК 20.8.8</t>
  </si>
  <si>
    <t>ОРК 20.8.9</t>
  </si>
  <si>
    <t>ОРК 20.8.10</t>
  </si>
  <si>
    <t>ОРК 20.8.11</t>
  </si>
  <si>
    <t>ОРК 20.8.12</t>
  </si>
  <si>
    <t>ОРК 20.8.13</t>
  </si>
  <si>
    <t>ОРК 20.8.14</t>
  </si>
  <si>
    <t>ОРК 20.8.15</t>
  </si>
  <si>
    <t xml:space="preserve"> ОРК 20.9.3</t>
  </si>
  <si>
    <t xml:space="preserve"> ОРК 20.9.4</t>
  </si>
  <si>
    <t xml:space="preserve"> ОРК 20.9.5</t>
  </si>
  <si>
    <t xml:space="preserve"> ОРК 20.9.7</t>
  </si>
  <si>
    <t xml:space="preserve"> ОРК 20.9.8</t>
  </si>
  <si>
    <t xml:space="preserve"> ОРК 20.9.9</t>
  </si>
  <si>
    <t xml:space="preserve"> ОРК 20.9.6</t>
  </si>
  <si>
    <t xml:space="preserve"> ОРК 20.9.2</t>
  </si>
  <si>
    <t xml:space="preserve"> ОРК 20.9.12</t>
  </si>
  <si>
    <t xml:space="preserve"> ОРК 20.9.13</t>
  </si>
  <si>
    <t xml:space="preserve"> ОРК 20.9.10</t>
  </si>
  <si>
    <t xml:space="preserve"> ОРК 20.9.11</t>
  </si>
  <si>
    <t>ШОР №2.10.1</t>
  </si>
  <si>
    <t>ШОР №2.10.2</t>
  </si>
  <si>
    <t>ШОР №2.10.3</t>
  </si>
  <si>
    <t>ШОР №2.10.4</t>
  </si>
  <si>
    <t>ШОР №2.10.5</t>
  </si>
  <si>
    <t>ШОР №2.10.6</t>
  </si>
  <si>
    <t>ШОР №2.10.7</t>
  </si>
  <si>
    <t>ШОР №2.10.8</t>
  </si>
  <si>
    <t>ШОР №2.10.9</t>
  </si>
  <si>
    <t>ШОР №2.10.10</t>
  </si>
  <si>
    <t>ШОР №2.10.11</t>
  </si>
  <si>
    <t>ШОР №2.10.12</t>
  </si>
  <si>
    <t>ШОР №2.10.13</t>
  </si>
  <si>
    <t>ШОР №2.10.14</t>
  </si>
  <si>
    <t>ШОР № 20.11.1</t>
  </si>
  <si>
    <t>ШОР №20.13.1</t>
  </si>
  <si>
    <t>муфта 20.12.1</t>
  </si>
  <si>
    <t>ОРК 20.11.2</t>
  </si>
  <si>
    <t>ОРК 20.9.2</t>
  </si>
  <si>
    <t>ОРК 20.11.3</t>
  </si>
  <si>
    <t>ОРК 20.11.4</t>
  </si>
  <si>
    <t>ОРК 20.11.5</t>
  </si>
  <si>
    <t>ОРК 20.11.6</t>
  </si>
  <si>
    <t>ОРК 20.11.7</t>
  </si>
  <si>
    <t>ОРК 20.11.8</t>
  </si>
  <si>
    <t>ШОР № 20.9.1</t>
  </si>
  <si>
    <t>ОРК 20.11.9</t>
  </si>
  <si>
    <t>ОРК 20.11.10</t>
  </si>
  <si>
    <t>ОРК 20.11.11</t>
  </si>
  <si>
    <t>ОРК 20.11.12</t>
  </si>
  <si>
    <t>№ 20.12.1</t>
  </si>
  <si>
    <t>№ 20.14.1</t>
  </si>
  <si>
    <t>№ 20.12.13</t>
  </si>
  <si>
    <t>№ 20.12.12</t>
  </si>
  <si>
    <t>№ 20.12.14</t>
  </si>
  <si>
    <t>№ 20.12.15</t>
  </si>
  <si>
    <t>№ 20.12.2</t>
  </si>
  <si>
    <t>№ 20.12.3</t>
  </si>
  <si>
    <t>№ 20.12.4</t>
  </si>
  <si>
    <t>№ 20.12.5</t>
  </si>
  <si>
    <t>№ 20.12.6</t>
  </si>
  <si>
    <t>№ 20.12.7</t>
  </si>
  <si>
    <t>№ 20.12.8</t>
  </si>
  <si>
    <t>№ 20.12.9</t>
  </si>
  <si>
    <t>№ 20.12.10</t>
  </si>
  <si>
    <t>№ 20.12.11</t>
  </si>
  <si>
    <t>ШОР №2.13.1</t>
  </si>
  <si>
    <t>ШОР №2.13.2</t>
  </si>
  <si>
    <t>ШОР №2.13.3</t>
  </si>
  <si>
    <t>ШОР №2.13.4</t>
  </si>
  <si>
    <t>ШОР №2.13.5</t>
  </si>
  <si>
    <t>ШОР №2.13.6</t>
  </si>
  <si>
    <t>ШОР №2.13.7</t>
  </si>
  <si>
    <t>ШОР №2.13.8</t>
  </si>
  <si>
    <t>ШОР №2.13.9</t>
  </si>
  <si>
    <t>ШОР №2.13.10</t>
  </si>
  <si>
    <t>ШОР №2.13.11</t>
  </si>
  <si>
    <t>ШОР №2.13.12</t>
  </si>
  <si>
    <t>ШОР №2.13.13</t>
  </si>
  <si>
    <t>ШОР №2.13.14</t>
  </si>
  <si>
    <t>ШОР №2.13.15</t>
  </si>
  <si>
    <t>ШОР №20.14.1</t>
  </si>
  <si>
    <t>ШОР №20.14.3</t>
  </si>
  <si>
    <t>ШОР №20.14.4</t>
  </si>
  <si>
    <t>ШОР №20.14.5</t>
  </si>
  <si>
    <t>ШОР №20.14.6</t>
  </si>
  <si>
    <t>ШОР №20.14.7</t>
  </si>
  <si>
    <t>ШОР №20.14.8</t>
  </si>
  <si>
    <t>ШОР №20.14.2</t>
  </si>
  <si>
    <t>ШОР №20.14.12</t>
  </si>
  <si>
    <t>ШОР №20.14.13</t>
  </si>
  <si>
    <t>ШОР №20.14.14</t>
  </si>
  <si>
    <t>ШОР №20.14.15</t>
  </si>
  <si>
    <t>ШОР №20.14.9</t>
  </si>
  <si>
    <t>ШОР №20.14.10</t>
  </si>
  <si>
    <t>ШОР №20.14.11</t>
  </si>
  <si>
    <t>ВОК/Сегмент</t>
  </si>
  <si>
    <t>SM6</t>
  </si>
  <si>
    <t>SM12</t>
  </si>
  <si>
    <t>SM24</t>
  </si>
  <si>
    <t>SM32</t>
  </si>
  <si>
    <t>SM48</t>
  </si>
  <si>
    <t>Кол-во патчкордов</t>
  </si>
  <si>
    <t>Позиция</t>
  </si>
  <si>
    <t>Код продукции</t>
  </si>
  <si>
    <t>Поставщик</t>
  </si>
  <si>
    <t>кол-во на 1 изд.</t>
  </si>
  <si>
    <t>Всего</t>
  </si>
  <si>
    <t>Шкаф ПОН в составе</t>
  </si>
  <si>
    <t>20.1.1</t>
  </si>
  <si>
    <t>Делитель оптический планарный в корпусе</t>
  </si>
  <si>
    <t>SC APC</t>
  </si>
  <si>
    <t>20.1.2</t>
  </si>
  <si>
    <t>20.1.3</t>
  </si>
  <si>
    <t>20.1.8 (7,10,12,13,16)</t>
  </si>
  <si>
    <t>20.1.15</t>
  </si>
  <si>
    <t>Ответвитель оптический в корпусе</t>
  </si>
  <si>
    <t>20.1.4</t>
  </si>
  <si>
    <t>20.1.5</t>
  </si>
  <si>
    <t>20.1.14</t>
  </si>
  <si>
    <t>20.1.6, 20.1.11</t>
  </si>
  <si>
    <t>20.1.9</t>
  </si>
  <si>
    <t>Лента монтажная (1 метр) с замком</t>
  </si>
  <si>
    <t>20.2.1</t>
  </si>
  <si>
    <t>20.2.2</t>
  </si>
  <si>
    <t>20.2.13</t>
  </si>
  <si>
    <t>20.2.5 (8,11,16,14,15)</t>
  </si>
  <si>
    <t>20.2.3(6,9)</t>
  </si>
  <si>
    <t>20.2.12</t>
  </si>
  <si>
    <t>20.2.4(7,10)</t>
  </si>
  <si>
    <t>20.3.1</t>
  </si>
  <si>
    <t>20.3.2</t>
  </si>
  <si>
    <t>20.3.13</t>
  </si>
  <si>
    <t>20.3.16 (12,14,15,5,10)</t>
  </si>
  <si>
    <t>20.3.11(4,9)</t>
  </si>
  <si>
    <t>20.3.7</t>
  </si>
  <si>
    <t>20.3.3(8)</t>
  </si>
  <si>
    <t>20.3.6</t>
  </si>
  <si>
    <t>20.4.1</t>
  </si>
  <si>
    <t>20.4.2</t>
  </si>
  <si>
    <t>20.4.14</t>
  </si>
  <si>
    <t>20.4.5 (8,11,13,15,16)</t>
  </si>
  <si>
    <t>20.4.4(7,10,12)</t>
  </si>
  <si>
    <t>20.4.3(6,9)</t>
  </si>
  <si>
    <t>20.5.1</t>
  </si>
  <si>
    <t>20.5.2</t>
  </si>
  <si>
    <t>20.5.3                            20.5.10</t>
  </si>
  <si>
    <t>20.5.9,8,61,5,13</t>
  </si>
  <si>
    <t xml:space="preserve">20.5.5                     20.5.7                   20.5.12                             20.5.14          </t>
  </si>
  <si>
    <t xml:space="preserve">20.5.4                         20.5.11     </t>
  </si>
  <si>
    <t xml:space="preserve"> </t>
  </si>
  <si>
    <t>20.10.1</t>
  </si>
  <si>
    <t>20.10.2</t>
  </si>
  <si>
    <t>20.10.11</t>
  </si>
  <si>
    <t>20.10.3 (9,14,12)</t>
  </si>
  <si>
    <t>20.10.8(13)</t>
  </si>
  <si>
    <t>20.10.6</t>
  </si>
  <si>
    <t>20.10.7</t>
  </si>
  <si>
    <t>20.10.5(10)</t>
  </si>
  <si>
    <t>20.12.1</t>
  </si>
  <si>
    <t>20.12.13</t>
  </si>
  <si>
    <t>20.12.2 (7,11,15,12)</t>
  </si>
  <si>
    <t>20.12.6(10,14)</t>
  </si>
  <si>
    <t>20.12.4(8)</t>
  </si>
  <si>
    <t>20.12.5(9)</t>
  </si>
  <si>
    <t>20.12.3</t>
  </si>
  <si>
    <t>20.13.1</t>
  </si>
  <si>
    <t>20.13.2</t>
  </si>
  <si>
    <t>20.13.5(10)</t>
  </si>
  <si>
    <t>20.3.4 (9,6,12,14)</t>
  </si>
  <si>
    <t>20.12.3(8,11,13)</t>
  </si>
  <si>
    <t>20.12.7</t>
  </si>
  <si>
    <t>20.14.1</t>
  </si>
  <si>
    <t>20.14.2</t>
  </si>
  <si>
    <t>20.14.9</t>
  </si>
  <si>
    <t>20.14.12</t>
  </si>
  <si>
    <t>20.14.3 (7,10,11,13,15)</t>
  </si>
  <si>
    <t>20.14.7(14)</t>
  </si>
  <si>
    <t>20.14.6</t>
  </si>
  <si>
    <t>20.14.4</t>
  </si>
  <si>
    <t>20.14.5</t>
  </si>
  <si>
    <t>20.6.1</t>
  </si>
  <si>
    <t>20.6.2</t>
  </si>
  <si>
    <t>20.6.13</t>
  </si>
  <si>
    <t>70/305БК</t>
  </si>
  <si>
    <t xml:space="preserve">20.6.8                        20.6.7            20.6.12            20.6.14            20.6.15               20.6.16  </t>
  </si>
  <si>
    <t>20.6.6                              20.6.11</t>
  </si>
  <si>
    <t xml:space="preserve">20.6.5                         20.6.10    </t>
  </si>
  <si>
    <t xml:space="preserve">20.6.4                                 20.6.9     </t>
  </si>
  <si>
    <t xml:space="preserve">20.6.3         </t>
  </si>
  <si>
    <t xml:space="preserve">Делитель оптический планарный </t>
  </si>
  <si>
    <t>Позиция 7</t>
  </si>
  <si>
    <t>20.7.1</t>
  </si>
  <si>
    <t>60/405БК</t>
  </si>
  <si>
    <t>20.7.2</t>
  </si>
  <si>
    <t>20.7.6</t>
  </si>
  <si>
    <t>20.7.11</t>
  </si>
  <si>
    <t>20.7.10,9,12,14,5,4,7</t>
  </si>
  <si>
    <t xml:space="preserve">20.7.7                    20.7.13                   20.7.3                   20.7.10                         </t>
  </si>
  <si>
    <t>Позиция 8</t>
  </si>
  <si>
    <t>20.8.1</t>
  </si>
  <si>
    <t>65/35 БК</t>
  </si>
  <si>
    <t>20.8.2</t>
  </si>
  <si>
    <t>20.8.3</t>
  </si>
  <si>
    <t>20.8.8 (4,6,10,12,14)</t>
  </si>
  <si>
    <t>20.8.9,5,7,11,13,15</t>
  </si>
  <si>
    <t>20.9.1</t>
  </si>
  <si>
    <t>20.9.2</t>
  </si>
  <si>
    <t xml:space="preserve">20.9.4                           20.9.8                           20.9.12                          20.9.10                           </t>
  </si>
  <si>
    <t xml:space="preserve">20.9.3                           20.9.7                                                 </t>
  </si>
  <si>
    <t>20.9.6,5,9,13,11</t>
  </si>
  <si>
    <t>Позиция 11</t>
  </si>
  <si>
    <t>20.11.1</t>
  </si>
  <si>
    <t>20.11.2</t>
  </si>
  <si>
    <t xml:space="preserve">20.11.5                           20.11.9                          </t>
  </si>
  <si>
    <t xml:space="preserve">20.11.6                          20.11.10                         </t>
  </si>
  <si>
    <t xml:space="preserve">20.11.7                          20.11.11                         </t>
  </si>
  <si>
    <t xml:space="preserve">20.11.4,3,8,12   </t>
  </si>
  <si>
    <t>Кол-во (всего)</t>
  </si>
  <si>
    <t>Стоимость за единицу</t>
  </si>
  <si>
    <t>Стоимость итого:</t>
  </si>
  <si>
    <t>Стоимость ВСЕГО:</t>
  </si>
  <si>
    <t>Работы</t>
  </si>
  <si>
    <t>Установка ОРК</t>
  </si>
  <si>
    <t>SNR, Кемел</t>
  </si>
  <si>
    <t xml:space="preserve">Подвес кабеля SM1 </t>
  </si>
  <si>
    <t>Подвес прочего кабеля</t>
  </si>
  <si>
    <t>Активное ПОН оборудование</t>
  </si>
  <si>
    <t>OLT BDCOM GP3600-16B с 16 портами GPON (SFP), 4 комбо-портами, 4хSFP, 4 SFP+, 2 БП АC</t>
  </si>
  <si>
    <t>Модуль SFP GPON C++</t>
  </si>
  <si>
    <t>№ сегмента</t>
  </si>
  <si>
    <t>Шкаф Кэмел 3Ц</t>
  </si>
  <si>
    <t>Шкаф SNR 24</t>
  </si>
  <si>
    <t>отв. 90/10 б/к</t>
  </si>
  <si>
    <t>отв. 85/15 б/к</t>
  </si>
  <si>
    <t>отв. 80/20 б/к</t>
  </si>
  <si>
    <t>отв. 75/25 б/к</t>
  </si>
  <si>
    <t>отв. 70/30 б/к</t>
  </si>
  <si>
    <t>отв. 65/35 б/к</t>
  </si>
  <si>
    <t>отв. 60/40 б/к</t>
  </si>
  <si>
    <t>отв. 55/45 б/к</t>
  </si>
  <si>
    <t>отв. 50/50 б/к</t>
  </si>
  <si>
    <t>отв. 90/10 в м/корп.</t>
  </si>
  <si>
    <t>отв. 85/15 м/корп.</t>
  </si>
  <si>
    <t>отв. 80/20 м/корп.</t>
  </si>
  <si>
    <t>отв. 75/25 м/корп.</t>
  </si>
  <si>
    <t>отв. 70/30 м/корп.</t>
  </si>
  <si>
    <t>отв. 65/35 м/корп.</t>
  </si>
  <si>
    <t>отв. 60/40 м/корп.</t>
  </si>
  <si>
    <t>отв. 55/45 м/корп.</t>
  </si>
  <si>
    <t>отв. 50/50 м/корп.</t>
  </si>
  <si>
    <t>Сегмент №1</t>
  </si>
  <si>
    <t>Сегмент №2</t>
  </si>
  <si>
    <t>Сегмент №3</t>
  </si>
  <si>
    <t>Сегмент №4</t>
  </si>
  <si>
    <t>Сегмент №5</t>
  </si>
  <si>
    <t>Сегмент №6</t>
  </si>
  <si>
    <t>Сегмент №7</t>
  </si>
  <si>
    <t>Сегмент №8</t>
  </si>
  <si>
    <t>Сегмент №9</t>
  </si>
  <si>
    <t>Сегмент №10</t>
  </si>
  <si>
    <t>Сегмент №11</t>
  </si>
  <si>
    <t>Сегмент №12</t>
  </si>
  <si>
    <t>Сегмент №13</t>
  </si>
  <si>
    <t>Сегмент №14</t>
  </si>
  <si>
    <t>ВОК</t>
  </si>
  <si>
    <t>Сегмент №15</t>
  </si>
  <si>
    <t>Сегмент №16</t>
  </si>
  <si>
    <t>Сегмент №17</t>
  </si>
  <si>
    <t>Сегмент №18</t>
  </si>
  <si>
    <t>Сегмент №19</t>
  </si>
  <si>
    <t>Сегмент №20</t>
  </si>
  <si>
    <t>Сегмент №21</t>
  </si>
  <si>
    <t>Сегмент №22</t>
  </si>
  <si>
    <t>Сегмент №23</t>
  </si>
  <si>
    <t>Сегмент №24</t>
  </si>
  <si>
    <t>Сегмент №25</t>
  </si>
  <si>
    <t>Сегмент №26</t>
  </si>
  <si>
    <t>Сегмент №27</t>
  </si>
  <si>
    <t>Сегмент №28</t>
  </si>
  <si>
    <t>Сегмент №29</t>
  </si>
  <si>
    <t>Сегмент №30</t>
  </si>
  <si>
    <t>Количество в отдельных сегментах</t>
  </si>
  <si>
    <t>ШОР №2.11.1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</si>
</sst>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dd\.mm\.yy"/>
  </numFmts>
  <fonts count="29">
    <font>
      <sz val="10"/>
      <color rgb="FF000000"/>
      <name val="Arial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2"/>
      <color rgb="FF000000"/>
      <name val="Calibri"/>
      <family val="2"/>
      <charset val="204"/>
    </font>
    <font>
      <b/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  <scheme val="minor"/>
    </font>
    <font>
      <sz val="11"/>
      <color rgb="FF1F1F1F"/>
      <name val="&quot;Google Sans&quot;"/>
    </font>
    <font>
      <sz val="11"/>
      <color rgb="FF1F1F1F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rgb="FF9900FF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rgb="FF000000"/>
      <name val="Calibri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  <scheme val="minor"/>
    </font>
    <font>
      <sz val="10"/>
      <color rgb="FFFF00FF"/>
      <name val="Arial"/>
      <family val="2"/>
      <charset val="204"/>
    </font>
    <font>
      <sz val="10"/>
      <color rgb="FF0000FF"/>
      <name val="Arial"/>
      <family val="2"/>
      <charset val="204"/>
    </font>
    <font>
      <sz val="8"/>
      <color theme="1"/>
      <name val="Arial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theme="8" tint="0.39997558519241921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theme="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1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6" fillId="0" borderId="0" xfId="0" applyFont="1"/>
    <xf numFmtId="0" fontId="7" fillId="3" borderId="0" xfId="0" applyFont="1" applyFill="1" applyAlignment="1">
      <alignment horizontal="center"/>
    </xf>
    <xf numFmtId="0" fontId="8" fillId="3" borderId="1" xfId="0" applyFont="1" applyFill="1" applyBorder="1" applyAlignment="1"/>
    <xf numFmtId="0" fontId="5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" fillId="0" borderId="1" xfId="0" applyFont="1" applyBorder="1" applyAlignment="1"/>
    <xf numFmtId="0" fontId="6" fillId="0" borderId="1" xfId="0" applyFont="1" applyBorder="1"/>
    <xf numFmtId="0" fontId="9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4" borderId="1" xfId="0" applyFont="1" applyFill="1" applyBorder="1"/>
    <xf numFmtId="0" fontId="6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wrapText="1"/>
    </xf>
    <xf numFmtId="0" fontId="9" fillId="4" borderId="1" xfId="0" applyFont="1" applyFill="1" applyBorder="1"/>
    <xf numFmtId="0" fontId="10" fillId="4" borderId="1" xfId="0" applyFont="1" applyFill="1" applyBorder="1"/>
    <xf numFmtId="0" fontId="5" fillId="4" borderId="1" xfId="0" applyFont="1" applyFill="1" applyBorder="1" applyAlignment="1">
      <alignment horizontal="center"/>
    </xf>
    <xf numFmtId="0" fontId="9" fillId="4" borderId="1" xfId="0" applyFont="1" applyFill="1" applyBorder="1"/>
    <xf numFmtId="0" fontId="9" fillId="4" borderId="1" xfId="0" applyFont="1" applyFill="1" applyBorder="1" applyAlignment="1">
      <alignment horizontal="center"/>
    </xf>
    <xf numFmtId="0" fontId="9" fillId="0" borderId="0" xfId="0" applyFont="1"/>
    <xf numFmtId="0" fontId="9" fillId="4" borderId="1" xfId="0" applyFont="1" applyFill="1" applyBorder="1" applyAlignment="1"/>
    <xf numFmtId="0" fontId="11" fillId="4" borderId="1" xfId="0" applyFont="1" applyFill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" fillId="0" borderId="1" xfId="0" applyFont="1" applyBorder="1"/>
    <xf numFmtId="0" fontId="12" fillId="0" borderId="1" xfId="0" applyFont="1" applyBorder="1" applyAlignment="1">
      <alignment horizontal="right"/>
    </xf>
    <xf numFmtId="0" fontId="9" fillId="0" borderId="1" xfId="0" applyFont="1" applyBorder="1"/>
    <xf numFmtId="0" fontId="6" fillId="4" borderId="0" xfId="0" applyFont="1" applyFill="1" applyAlignment="1">
      <alignment horizontal="center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6" fillId="4" borderId="0" xfId="0" applyFont="1" applyFill="1"/>
    <xf numFmtId="0" fontId="15" fillId="4" borderId="1" xfId="0" applyFont="1" applyFill="1" applyBorder="1" applyAlignment="1">
      <alignment horizontal="center"/>
    </xf>
    <xf numFmtId="0" fontId="15" fillId="4" borderId="7" xfId="0" applyFont="1" applyFill="1" applyBorder="1" applyAlignment="1">
      <alignment horizontal="left"/>
    </xf>
    <xf numFmtId="49" fontId="15" fillId="4" borderId="7" xfId="0" applyNumberFormat="1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16" fillId="4" borderId="9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center"/>
    </xf>
    <xf numFmtId="49" fontId="16" fillId="4" borderId="9" xfId="0" applyNumberFormat="1" applyFont="1" applyFill="1" applyBorder="1" applyAlignment="1">
      <alignment horizontal="center"/>
    </xf>
    <xf numFmtId="0" fontId="16" fillId="4" borderId="9" xfId="0" applyFont="1" applyFill="1" applyBorder="1" applyAlignment="1">
      <alignment horizontal="center"/>
    </xf>
    <xf numFmtId="0" fontId="16" fillId="4" borderId="9" xfId="0" applyFont="1" applyFill="1" applyBorder="1" applyAlignment="1">
      <alignment horizontal="center"/>
    </xf>
    <xf numFmtId="0" fontId="16" fillId="4" borderId="10" xfId="0" applyFont="1" applyFill="1" applyBorder="1" applyAlignment="1">
      <alignment horizontal="left"/>
    </xf>
    <xf numFmtId="49" fontId="16" fillId="4" borderId="10" xfId="0" applyNumberFormat="1" applyFont="1" applyFill="1" applyBorder="1" applyAlignment="1">
      <alignment horizontal="center"/>
    </xf>
    <xf numFmtId="0" fontId="16" fillId="4" borderId="11" xfId="0" applyFont="1" applyFill="1" applyBorder="1" applyAlignment="1"/>
    <xf numFmtId="0" fontId="16" fillId="4" borderId="1" xfId="0" applyFont="1" applyFill="1" applyBorder="1" applyAlignment="1">
      <alignment horizontal="left"/>
    </xf>
    <xf numFmtId="0" fontId="16" fillId="4" borderId="1" xfId="0" applyFont="1" applyFill="1" applyBorder="1" applyAlignment="1">
      <alignment horizontal="center"/>
    </xf>
    <xf numFmtId="49" fontId="16" fillId="4" borderId="7" xfId="0" applyNumberFormat="1" applyFont="1" applyFill="1" applyBorder="1" applyAlignment="1"/>
    <xf numFmtId="0" fontId="16" fillId="4" borderId="9" xfId="0" applyFont="1" applyFill="1" applyBorder="1" applyAlignment="1"/>
    <xf numFmtId="0" fontId="16" fillId="4" borderId="4" xfId="0" applyFont="1" applyFill="1" applyBorder="1" applyAlignment="1">
      <alignment horizontal="left"/>
    </xf>
    <xf numFmtId="49" fontId="16" fillId="4" borderId="9" xfId="0" applyNumberFormat="1" applyFont="1" applyFill="1" applyBorder="1" applyAlignment="1"/>
    <xf numFmtId="0" fontId="15" fillId="4" borderId="4" xfId="0" applyFont="1" applyFill="1" applyBorder="1" applyAlignment="1">
      <alignment horizontal="center"/>
    </xf>
    <xf numFmtId="0" fontId="15" fillId="4" borderId="9" xfId="0" applyFont="1" applyFill="1" applyBorder="1" applyAlignment="1">
      <alignment horizontal="left"/>
    </xf>
    <xf numFmtId="49" fontId="15" fillId="4" borderId="9" xfId="0" applyNumberFormat="1" applyFont="1" applyFill="1" applyBorder="1" applyAlignment="1">
      <alignment horizontal="center"/>
    </xf>
    <xf numFmtId="0" fontId="15" fillId="4" borderId="9" xfId="0" applyFont="1" applyFill="1" applyBorder="1" applyAlignment="1">
      <alignment horizontal="center"/>
    </xf>
    <xf numFmtId="0" fontId="15" fillId="4" borderId="9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6" fillId="4" borderId="9" xfId="0" applyFont="1" applyFill="1" applyBorder="1" applyAlignment="1">
      <alignment horizontal="left"/>
    </xf>
    <xf numFmtId="0" fontId="15" fillId="4" borderId="4" xfId="0" applyFont="1" applyFill="1" applyBorder="1" applyAlignment="1">
      <alignment horizontal="center"/>
    </xf>
    <xf numFmtId="49" fontId="17" fillId="4" borderId="9" xfId="0" applyNumberFormat="1" applyFont="1" applyFill="1" applyBorder="1" applyAlignment="1">
      <alignment horizontal="center"/>
    </xf>
    <xf numFmtId="49" fontId="17" fillId="4" borderId="9" xfId="0" applyNumberFormat="1" applyFont="1" applyFill="1" applyBorder="1" applyAlignment="1"/>
    <xf numFmtId="49" fontId="17" fillId="4" borderId="9" xfId="0" applyNumberFormat="1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6" fillId="4" borderId="0" xfId="0" applyFont="1" applyFill="1" applyAlignment="1"/>
    <xf numFmtId="0" fontId="16" fillId="4" borderId="4" xfId="0" applyFont="1" applyFill="1" applyBorder="1" applyAlignment="1">
      <alignment horizontal="left"/>
    </xf>
    <xf numFmtId="0" fontId="15" fillId="4" borderId="1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16" fillId="4" borderId="9" xfId="0" applyFont="1" applyFill="1" applyBorder="1" applyAlignment="1"/>
    <xf numFmtId="0" fontId="8" fillId="4" borderId="1" xfId="0" applyFont="1" applyFill="1" applyBorder="1" applyAlignment="1">
      <alignment horizontal="center"/>
    </xf>
    <xf numFmtId="49" fontId="16" fillId="4" borderId="4" xfId="0" applyNumberFormat="1" applyFont="1" applyFill="1" applyBorder="1" applyAlignment="1"/>
    <xf numFmtId="0" fontId="5" fillId="4" borderId="9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16" fillId="4" borderId="4" xfId="0" applyFont="1" applyFill="1" applyBorder="1" applyAlignment="1"/>
    <xf numFmtId="0" fontId="9" fillId="4" borderId="1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left"/>
    </xf>
    <xf numFmtId="0" fontId="16" fillId="4" borderId="3" xfId="0" applyFont="1" applyFill="1" applyBorder="1" applyAlignment="1"/>
    <xf numFmtId="0" fontId="16" fillId="4" borderId="10" xfId="0" applyFont="1" applyFill="1" applyBorder="1" applyAlignment="1"/>
    <xf numFmtId="0" fontId="16" fillId="4" borderId="10" xfId="0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0" fontId="16" fillId="4" borderId="7" xfId="0" applyFont="1" applyFill="1" applyBorder="1" applyAlignment="1"/>
    <xf numFmtId="0" fontId="16" fillId="4" borderId="1" xfId="0" applyFont="1" applyFill="1" applyBorder="1" applyAlignment="1">
      <alignment horizontal="center"/>
    </xf>
    <xf numFmtId="0" fontId="16" fillId="4" borderId="7" xfId="0" applyFont="1" applyFill="1" applyBorder="1" applyAlignment="1"/>
    <xf numFmtId="0" fontId="16" fillId="4" borderId="7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center"/>
    </xf>
    <xf numFmtId="49" fontId="10" fillId="4" borderId="1" xfId="0" applyNumberFormat="1" applyFont="1" applyFill="1" applyBorder="1" applyAlignment="1">
      <alignment horizontal="center"/>
    </xf>
    <xf numFmtId="0" fontId="9" fillId="4" borderId="1" xfId="0" applyFont="1" applyFill="1" applyBorder="1" applyAlignment="1">
      <alignment horizontal="left"/>
    </xf>
    <xf numFmtId="49" fontId="9" fillId="4" borderId="1" xfId="0" applyNumberFormat="1" applyFont="1" applyFill="1" applyBorder="1" applyAlignment="1">
      <alignment horizontal="center"/>
    </xf>
    <xf numFmtId="0" fontId="9" fillId="4" borderId="2" xfId="0" applyFont="1" applyFill="1" applyBorder="1" applyAlignment="1">
      <alignment horizontal="left"/>
    </xf>
    <xf numFmtId="49" fontId="9" fillId="4" borderId="2" xfId="0" applyNumberFormat="1" applyFont="1" applyFill="1" applyBorder="1" applyAlignment="1">
      <alignment horizontal="center"/>
    </xf>
    <xf numFmtId="0" fontId="9" fillId="4" borderId="5" xfId="0" applyFont="1" applyFill="1" applyBorder="1"/>
    <xf numFmtId="49" fontId="9" fillId="4" borderId="1" xfId="0" applyNumberFormat="1" applyFont="1" applyFill="1" applyBorder="1"/>
    <xf numFmtId="0" fontId="9" fillId="4" borderId="7" xfId="0" applyFont="1" applyFill="1" applyBorder="1"/>
    <xf numFmtId="0" fontId="10" fillId="4" borderId="4" xfId="0" applyFont="1" applyFill="1" applyBorder="1" applyAlignment="1">
      <alignment horizontal="left"/>
    </xf>
    <xf numFmtId="49" fontId="10" fillId="4" borderId="4" xfId="0" applyNumberFormat="1" applyFont="1" applyFill="1" applyBorder="1" applyAlignment="1">
      <alignment horizontal="center"/>
    </xf>
    <xf numFmtId="49" fontId="12" fillId="4" borderId="1" xfId="0" applyNumberFormat="1" applyFont="1" applyFill="1" applyBorder="1" applyAlignment="1">
      <alignment horizontal="center"/>
    </xf>
    <xf numFmtId="49" fontId="12" fillId="4" borderId="1" xfId="0" applyNumberFormat="1" applyFont="1" applyFill="1" applyBorder="1"/>
    <xf numFmtId="49" fontId="12" fillId="4" borderId="1" xfId="0" applyNumberFormat="1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9" fillId="4" borderId="2" xfId="0" applyFont="1" applyFill="1" applyBorder="1"/>
    <xf numFmtId="0" fontId="9" fillId="4" borderId="2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left"/>
    </xf>
    <xf numFmtId="0" fontId="19" fillId="4" borderId="1" xfId="0" applyFont="1" applyFill="1" applyBorder="1" applyAlignment="1">
      <alignment horizontal="center"/>
    </xf>
    <xf numFmtId="49" fontId="10" fillId="4" borderId="1" xfId="0" applyNumberFormat="1" applyFont="1" applyFill="1" applyBorder="1" applyAlignment="1">
      <alignment horizontal="center" wrapText="1"/>
    </xf>
    <xf numFmtId="49" fontId="9" fillId="4" borderId="1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49" fontId="12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49" fontId="12" fillId="4" borderId="1" xfId="0" applyNumberFormat="1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vertical="center"/>
    </xf>
    <xf numFmtId="49" fontId="9" fillId="4" borderId="2" xfId="0" applyNumberFormat="1" applyFont="1" applyFill="1" applyBorder="1"/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49" fontId="12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6" fillId="4" borderId="0" xfId="0" applyFont="1" applyFill="1" applyAlignment="1"/>
    <xf numFmtId="0" fontId="6" fillId="0" borderId="0" xfId="0" applyFont="1" applyAlignment="1"/>
    <xf numFmtId="49" fontId="12" fillId="4" borderId="1" xfId="0" applyNumberFormat="1" applyFont="1" applyFill="1" applyBorder="1" applyAlignment="1"/>
    <xf numFmtId="0" fontId="20" fillId="4" borderId="0" xfId="0" applyFont="1" applyFill="1" applyAlignment="1"/>
    <xf numFmtId="0" fontId="20" fillId="0" borderId="0" xfId="0" applyFont="1" applyAlignment="1"/>
    <xf numFmtId="0" fontId="10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20" fillId="4" borderId="7" xfId="0" applyFont="1" applyFill="1" applyBorder="1" applyAlignment="1"/>
    <xf numFmtId="0" fontId="20" fillId="4" borderId="7" xfId="0" applyFont="1" applyFill="1" applyBorder="1" applyAlignment="1">
      <alignment horizontal="center"/>
    </xf>
    <xf numFmtId="0" fontId="20" fillId="4" borderId="7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/>
    </xf>
    <xf numFmtId="0" fontId="22" fillId="4" borderId="1" xfId="0" applyFont="1" applyFill="1" applyBorder="1"/>
    <xf numFmtId="0" fontId="22" fillId="4" borderId="2" xfId="0" applyFont="1" applyFill="1" applyBorder="1"/>
    <xf numFmtId="0" fontId="22" fillId="4" borderId="1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23" fillId="4" borderId="0" xfId="0" applyFont="1" applyFill="1" applyAlignment="1">
      <alignment horizontal="center"/>
    </xf>
    <xf numFmtId="0" fontId="6" fillId="4" borderId="0" xfId="0" applyFont="1" applyFill="1" applyAlignment="1"/>
    <xf numFmtId="0" fontId="24" fillId="4" borderId="1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25" fillId="4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4" fontId="5" fillId="0" borderId="1" xfId="0" applyNumberFormat="1" applyFont="1" applyBorder="1" applyAlignment="1"/>
    <xf numFmtId="0" fontId="6" fillId="0" borderId="0" xfId="0" applyFont="1" applyAlignment="1"/>
    <xf numFmtId="4" fontId="6" fillId="0" borderId="0" xfId="0" applyNumberFormat="1" applyFont="1"/>
    <xf numFmtId="4" fontId="6" fillId="0" borderId="0" xfId="0" applyNumberFormat="1" applyFont="1" applyAlignment="1"/>
    <xf numFmtId="0" fontId="26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/>
    </xf>
    <xf numFmtId="0" fontId="5" fillId="0" borderId="9" xfId="0" applyFont="1" applyBorder="1"/>
    <xf numFmtId="0" fontId="5" fillId="0" borderId="0" xfId="0" applyFont="1"/>
    <xf numFmtId="0" fontId="5" fillId="0" borderId="9" xfId="0" applyFont="1" applyBorder="1" applyAlignment="1">
      <alignment horizontal="center"/>
    </xf>
    <xf numFmtId="0" fontId="1" fillId="0" borderId="0" xfId="0" applyFont="1"/>
    <xf numFmtId="0" fontId="0" fillId="0" borderId="0" xfId="0" applyFont="1" applyAlignment="1"/>
    <xf numFmtId="0" fontId="0" fillId="0" borderId="0" xfId="0" applyFont="1" applyAlignment="1"/>
    <xf numFmtId="0" fontId="14" fillId="4" borderId="4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3" fillId="4" borderId="5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9" fillId="5" borderId="1" xfId="0" applyFont="1" applyFill="1" applyBorder="1"/>
    <xf numFmtId="0" fontId="9" fillId="5" borderId="1" xfId="0" applyFont="1" applyFill="1" applyBorder="1" applyAlignment="1">
      <alignment horizontal="center"/>
    </xf>
    <xf numFmtId="0" fontId="6" fillId="5" borderId="1" xfId="0" applyFont="1" applyFill="1" applyBorder="1"/>
    <xf numFmtId="0" fontId="15" fillId="4" borderId="1" xfId="0" applyFont="1" applyFill="1" applyBorder="1"/>
    <xf numFmtId="0" fontId="6" fillId="4" borderId="7" xfId="0" applyFont="1" applyFill="1" applyBorder="1"/>
    <xf numFmtId="0" fontId="10" fillId="4" borderId="2" xfId="0" applyFont="1" applyFill="1" applyBorder="1"/>
    <xf numFmtId="0" fontId="9" fillId="4" borderId="13" xfId="0" applyFont="1" applyFill="1" applyBorder="1"/>
    <xf numFmtId="0" fontId="10" fillId="4" borderId="13" xfId="0" applyFont="1" applyFill="1" applyBorder="1"/>
    <xf numFmtId="0" fontId="9" fillId="6" borderId="1" xfId="0" applyFont="1" applyFill="1" applyBorder="1"/>
    <xf numFmtId="0" fontId="9" fillId="7" borderId="1" xfId="0" applyFont="1" applyFill="1" applyBorder="1"/>
    <xf numFmtId="0" fontId="9" fillId="6" borderId="1" xfId="0" applyFont="1" applyFill="1" applyBorder="1" applyAlignment="1">
      <alignment horizontal="center"/>
    </xf>
    <xf numFmtId="0" fontId="6" fillId="6" borderId="1" xfId="0" applyFont="1" applyFill="1" applyBorder="1"/>
    <xf numFmtId="0" fontId="9" fillId="0" borderId="1" xfId="0" applyFont="1" applyFill="1" applyBorder="1"/>
    <xf numFmtId="0" fontId="9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9" fillId="6" borderId="13" xfId="0" applyFont="1" applyFill="1" applyBorder="1"/>
    <xf numFmtId="0" fontId="0" fillId="7" borderId="13" xfId="0" applyFont="1" applyFill="1" applyBorder="1" applyAlignment="1"/>
    <xf numFmtId="0" fontId="9" fillId="6" borderId="13" xfId="0" applyFont="1" applyFill="1" applyBorder="1" applyAlignment="1">
      <alignment horizontal="center"/>
    </xf>
    <xf numFmtId="0" fontId="0" fillId="7" borderId="0" xfId="0" applyFont="1" applyFill="1" applyBorder="1" applyAlignment="1"/>
    <xf numFmtId="0" fontId="9" fillId="6" borderId="0" xfId="0" applyFont="1" applyFill="1" applyBorder="1"/>
    <xf numFmtId="0" fontId="9" fillId="8" borderId="1" xfId="0" applyFont="1" applyFill="1" applyBorder="1"/>
    <xf numFmtId="0" fontId="9" fillId="8" borderId="1" xfId="0" applyFont="1" applyFill="1" applyBorder="1" applyAlignment="1">
      <alignment horizontal="center"/>
    </xf>
    <xf numFmtId="0" fontId="0" fillId="0" borderId="0" xfId="0" applyFont="1" applyFill="1" applyAlignment="1"/>
    <xf numFmtId="0" fontId="9" fillId="0" borderId="4" xfId="0" applyFont="1" applyFill="1" applyBorder="1"/>
    <xf numFmtId="0" fontId="9" fillId="0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1000"/>
  <sheetViews>
    <sheetView workbookViewId="0">
      <selection activeCell="B9" sqref="B9:G9"/>
    </sheetView>
  </sheetViews>
  <sheetFormatPr defaultColWidth="12.5703125" defaultRowHeight="15" customHeight="1"/>
  <cols>
    <col min="1" max="1" width="4.140625" customWidth="1"/>
    <col min="2" max="2" width="24" customWidth="1"/>
    <col min="3" max="3" width="9.7109375" customWidth="1"/>
    <col min="4" max="6" width="9.140625" customWidth="1"/>
    <col min="7" max="7" width="18.5703125" customWidth="1"/>
    <col min="8" max="8" width="17.85546875" customWidth="1"/>
    <col min="9" max="9" width="11.5703125" customWidth="1"/>
    <col min="10" max="10" width="11" customWidth="1"/>
    <col min="11" max="11" width="12.85546875" customWidth="1"/>
    <col min="12" max="26" width="11" customWidth="1"/>
  </cols>
  <sheetData>
    <row r="1" spans="1:13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.75" customHeight="1">
      <c r="A3" s="2" t="s">
        <v>0</v>
      </c>
      <c r="B3" s="3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</row>
    <row r="4" spans="1:13" ht="15.75" customHeight="1">
      <c r="A4" s="4">
        <v>1</v>
      </c>
      <c r="B4" s="4" t="s">
        <v>12</v>
      </c>
      <c r="C4" s="4">
        <v>1</v>
      </c>
      <c r="D4" s="5"/>
      <c r="E4" s="5"/>
      <c r="F4" s="4">
        <v>128</v>
      </c>
      <c r="G4" s="4"/>
      <c r="H4" s="189" t="s">
        <v>13</v>
      </c>
      <c r="I4" s="6">
        <v>45044</v>
      </c>
      <c r="J4" s="6"/>
      <c r="K4" s="4" t="s">
        <v>14</v>
      </c>
      <c r="L4" s="4"/>
      <c r="M4" s="1"/>
    </row>
    <row r="5" spans="1:13" ht="15.75" customHeight="1">
      <c r="A5" s="4">
        <v>2</v>
      </c>
      <c r="B5" s="4" t="s">
        <v>15</v>
      </c>
      <c r="C5" s="4">
        <v>2</v>
      </c>
      <c r="D5" s="5"/>
      <c r="E5" s="5"/>
      <c r="F5" s="4">
        <v>128</v>
      </c>
      <c r="G5" s="4"/>
      <c r="H5" s="190"/>
      <c r="I5" s="6">
        <v>45044</v>
      </c>
      <c r="J5" s="6"/>
      <c r="K5" s="4" t="s">
        <v>14</v>
      </c>
      <c r="L5" s="4"/>
      <c r="M5" s="1"/>
    </row>
    <row r="6" spans="1:13" ht="15.75" customHeight="1">
      <c r="A6" s="4">
        <v>3</v>
      </c>
      <c r="B6" s="4" t="s">
        <v>15</v>
      </c>
      <c r="C6" s="4">
        <v>3</v>
      </c>
      <c r="D6" s="5"/>
      <c r="E6" s="5"/>
      <c r="F6" s="4">
        <v>112</v>
      </c>
      <c r="G6" s="4"/>
      <c r="H6" s="190"/>
      <c r="I6" s="6">
        <v>45044</v>
      </c>
      <c r="J6" s="6"/>
      <c r="K6" s="4" t="s">
        <v>14</v>
      </c>
      <c r="L6" s="4"/>
      <c r="M6" s="1"/>
    </row>
    <row r="7" spans="1:13" ht="15.75" customHeight="1">
      <c r="A7" s="4">
        <v>4</v>
      </c>
      <c r="B7" s="4" t="s">
        <v>15</v>
      </c>
      <c r="C7" s="4">
        <v>4</v>
      </c>
      <c r="D7" s="5"/>
      <c r="E7" s="5"/>
      <c r="F7" s="4">
        <v>124</v>
      </c>
      <c r="G7" s="4"/>
      <c r="H7" s="190"/>
      <c r="I7" s="6">
        <v>45044</v>
      </c>
      <c r="J7" s="6"/>
      <c r="K7" s="4" t="s">
        <v>14</v>
      </c>
      <c r="L7" s="4"/>
      <c r="M7" s="1"/>
    </row>
    <row r="8" spans="1:13" ht="15.75" customHeight="1">
      <c r="A8" s="4">
        <v>5</v>
      </c>
      <c r="B8" s="4" t="s">
        <v>12</v>
      </c>
      <c r="C8" s="4">
        <v>5</v>
      </c>
      <c r="D8" s="5"/>
      <c r="E8" s="7"/>
      <c r="F8" s="4">
        <v>120</v>
      </c>
      <c r="G8" s="4"/>
      <c r="H8" s="190"/>
      <c r="I8" s="6">
        <v>45044</v>
      </c>
      <c r="J8" s="6"/>
      <c r="K8" s="4" t="s">
        <v>16</v>
      </c>
      <c r="L8" s="4"/>
      <c r="M8" s="1"/>
    </row>
    <row r="9" spans="1:13" ht="15.75" customHeight="1">
      <c r="A9" s="4">
        <v>6</v>
      </c>
      <c r="B9" s="4" t="s">
        <v>12</v>
      </c>
      <c r="C9" s="5">
        <v>6</v>
      </c>
      <c r="D9" s="5"/>
      <c r="E9" s="7"/>
      <c r="F9" s="4">
        <v>128</v>
      </c>
      <c r="G9" s="4"/>
      <c r="H9" s="190"/>
      <c r="I9" s="6">
        <v>45044</v>
      </c>
      <c r="J9" s="6"/>
      <c r="K9" s="4" t="s">
        <v>16</v>
      </c>
      <c r="L9" s="4"/>
      <c r="M9" s="1"/>
    </row>
    <row r="10" spans="1:13" ht="15.75" customHeight="1">
      <c r="A10" s="4">
        <v>7</v>
      </c>
      <c r="B10" s="4" t="s">
        <v>12</v>
      </c>
      <c r="C10" s="5">
        <v>7</v>
      </c>
      <c r="D10" s="5"/>
      <c r="E10" s="7"/>
      <c r="F10" s="4">
        <v>112</v>
      </c>
      <c r="G10" s="4"/>
      <c r="H10" s="190"/>
      <c r="I10" s="6">
        <v>45044</v>
      </c>
      <c r="J10" s="6"/>
      <c r="K10" s="4" t="s">
        <v>16</v>
      </c>
      <c r="L10" s="4"/>
      <c r="M10" s="1"/>
    </row>
    <row r="11" spans="1:13" ht="15.75" customHeight="1">
      <c r="A11" s="4">
        <v>8</v>
      </c>
      <c r="B11" s="4" t="s">
        <v>12</v>
      </c>
      <c r="C11" s="5">
        <v>8</v>
      </c>
      <c r="D11" s="5"/>
      <c r="E11" s="7"/>
      <c r="F11" s="4">
        <v>120</v>
      </c>
      <c r="G11" s="4"/>
      <c r="H11" s="190"/>
      <c r="I11" s="6">
        <v>45044</v>
      </c>
      <c r="J11" s="6"/>
      <c r="K11" s="4" t="s">
        <v>16</v>
      </c>
      <c r="L11" s="4"/>
      <c r="M11" s="1"/>
    </row>
    <row r="12" spans="1:13" ht="15.75" customHeight="1">
      <c r="A12" s="4">
        <v>9</v>
      </c>
      <c r="B12" s="4" t="s">
        <v>12</v>
      </c>
      <c r="C12" s="5">
        <v>9</v>
      </c>
      <c r="D12" s="5"/>
      <c r="E12" s="7"/>
      <c r="F12" s="4">
        <v>104</v>
      </c>
      <c r="G12" s="4"/>
      <c r="H12" s="190"/>
      <c r="I12" s="6">
        <v>45044</v>
      </c>
      <c r="J12" s="6"/>
      <c r="K12" s="4" t="s">
        <v>16</v>
      </c>
      <c r="L12" s="4"/>
      <c r="M12" s="1"/>
    </row>
    <row r="13" spans="1:13" ht="15.75" customHeight="1">
      <c r="A13" s="4">
        <v>10</v>
      </c>
      <c r="B13" s="4" t="s">
        <v>15</v>
      </c>
      <c r="C13" s="5">
        <v>10</v>
      </c>
      <c r="D13" s="5"/>
      <c r="E13" s="5"/>
      <c r="F13" s="4">
        <v>120</v>
      </c>
      <c r="G13" s="4"/>
      <c r="H13" s="190"/>
      <c r="I13" s="6">
        <v>45044</v>
      </c>
      <c r="J13" s="6"/>
      <c r="K13" s="4" t="s">
        <v>16</v>
      </c>
      <c r="L13" s="4"/>
      <c r="M13" s="1"/>
    </row>
    <row r="14" spans="1:13" ht="15.75" customHeight="1">
      <c r="A14" s="4">
        <v>11</v>
      </c>
      <c r="B14" s="4" t="s">
        <v>12</v>
      </c>
      <c r="C14" s="5">
        <v>11</v>
      </c>
      <c r="D14" s="5"/>
      <c r="E14" s="5"/>
      <c r="F14" s="4">
        <v>96</v>
      </c>
      <c r="G14" s="4"/>
      <c r="H14" s="190"/>
      <c r="I14" s="6">
        <v>45044</v>
      </c>
      <c r="J14" s="6"/>
      <c r="K14" s="4" t="s">
        <v>16</v>
      </c>
      <c r="L14" s="4"/>
      <c r="M14" s="1"/>
    </row>
    <row r="15" spans="1:13" ht="15.75" customHeight="1">
      <c r="A15" s="4">
        <v>12</v>
      </c>
      <c r="B15" s="4" t="s">
        <v>15</v>
      </c>
      <c r="C15" s="5">
        <v>12</v>
      </c>
      <c r="D15" s="5"/>
      <c r="E15" s="5"/>
      <c r="F15" s="4">
        <v>120</v>
      </c>
      <c r="G15" s="4"/>
      <c r="H15" s="190"/>
      <c r="I15" s="6">
        <v>45044</v>
      </c>
      <c r="J15" s="6">
        <v>45049</v>
      </c>
      <c r="K15" s="4" t="s">
        <v>16</v>
      </c>
      <c r="L15" s="4"/>
      <c r="M15" s="1"/>
    </row>
    <row r="16" spans="1:13" ht="15.75" customHeight="1">
      <c r="A16" s="4">
        <v>13</v>
      </c>
      <c r="B16" s="4" t="s">
        <v>15</v>
      </c>
      <c r="C16" s="5">
        <v>13</v>
      </c>
      <c r="D16" s="5"/>
      <c r="E16" s="5"/>
      <c r="F16" s="4">
        <v>96</v>
      </c>
      <c r="G16" s="4"/>
      <c r="H16" s="190"/>
      <c r="I16" s="6">
        <v>45044</v>
      </c>
      <c r="J16" s="6"/>
      <c r="K16" s="4" t="s">
        <v>17</v>
      </c>
      <c r="L16" s="4"/>
      <c r="M16" s="1"/>
    </row>
    <row r="17" spans="1:13" ht="15.75" customHeight="1">
      <c r="A17" s="4">
        <v>14</v>
      </c>
      <c r="B17" s="4" t="s">
        <v>15</v>
      </c>
      <c r="C17" s="5">
        <v>14</v>
      </c>
      <c r="D17" s="5"/>
      <c r="E17" s="5"/>
      <c r="F17" s="4">
        <v>120</v>
      </c>
      <c r="G17" s="4"/>
      <c r="H17" s="191"/>
      <c r="I17" s="6"/>
      <c r="J17" s="8">
        <v>45051</v>
      </c>
      <c r="K17" s="4" t="s">
        <v>17</v>
      </c>
      <c r="L17" s="4"/>
      <c r="M17" s="1"/>
    </row>
    <row r="18" spans="1:13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3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3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3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3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3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3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3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3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3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3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3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3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 ht="15.75" customHeight="1"/>
    <row r="222" spans="1:12" ht="15.75" customHeight="1"/>
    <row r="223" spans="1:12" ht="15.75" customHeight="1"/>
    <row r="224" spans="1:12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H4:H1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X1000"/>
  <sheetViews>
    <sheetView workbookViewId="0"/>
  </sheetViews>
  <sheetFormatPr defaultColWidth="12.5703125" defaultRowHeight="15" customHeight="1"/>
  <cols>
    <col min="1" max="1" width="3.42578125" customWidth="1"/>
    <col min="2" max="2" width="11" customWidth="1"/>
    <col min="3" max="18" width="4.85546875" customWidth="1"/>
    <col min="19" max="19" width="8.85546875" customWidth="1"/>
    <col min="20" max="26" width="11" customWidth="1"/>
  </cols>
  <sheetData>
    <row r="1" spans="1:24" ht="15.75" customHeight="1">
      <c r="A1" s="182"/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</row>
    <row r="2" spans="1:24" ht="15.75" customHeight="1">
      <c r="A2" s="202" t="s">
        <v>0</v>
      </c>
      <c r="B2" s="203" t="s">
        <v>440</v>
      </c>
      <c r="C2" s="204" t="s">
        <v>475</v>
      </c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6"/>
      <c r="S2" s="201" t="str">
        <f>'спецификация общая'!B39&amp;" "&amp;'спецификация общая'!C39</f>
        <v>Разъем SC/APC SC/APC</v>
      </c>
      <c r="T2" s="201" t="str">
        <f>'спецификация общая'!B40&amp;" "&amp;'спецификация общая'!C40</f>
        <v>Разъем SC/UPC SC/UPC</v>
      </c>
      <c r="U2" s="201" t="str">
        <f>'спецификация общая'!B41&amp;" "&amp;'спецификация общая'!C41</f>
        <v>Узел крепления УК-Н лайт</v>
      </c>
      <c r="V2" s="205" t="str">
        <f>'спецификация общая'!B43&amp;" "&amp;'спецификация общая'!C43</f>
        <v>Зажим для кабеля типа FTTH ODWAK</v>
      </c>
      <c r="W2" s="201" t="str">
        <f>'спецификация общая'!B44&amp;" "&amp;'спецификация общая'!C44</f>
        <v>Кронштейн Лайт-1</v>
      </c>
      <c r="X2" s="201" t="str">
        <f>'спецификация общая'!B45&amp;" "&amp;'спецификация общая'!C45</f>
        <v>Лента монтажная AISI 304</v>
      </c>
    </row>
    <row r="3" spans="1:24" ht="23.25" customHeight="1">
      <c r="A3" s="191"/>
      <c r="B3" s="191"/>
      <c r="C3" s="183">
        <v>1</v>
      </c>
      <c r="D3" s="183">
        <v>2</v>
      </c>
      <c r="E3" s="183">
        <v>3</v>
      </c>
      <c r="F3" s="183">
        <v>4</v>
      </c>
      <c r="G3" s="183">
        <v>5</v>
      </c>
      <c r="H3" s="183">
        <v>6</v>
      </c>
      <c r="I3" s="183">
        <v>7</v>
      </c>
      <c r="J3" s="183">
        <v>8</v>
      </c>
      <c r="K3" s="183">
        <v>9</v>
      </c>
      <c r="L3" s="183">
        <v>10</v>
      </c>
      <c r="M3" s="183">
        <v>11</v>
      </c>
      <c r="N3" s="183">
        <v>12</v>
      </c>
      <c r="O3" s="183">
        <v>13</v>
      </c>
      <c r="P3" s="183">
        <v>14</v>
      </c>
      <c r="Q3" s="183">
        <v>15</v>
      </c>
      <c r="R3" s="183">
        <v>16</v>
      </c>
      <c r="S3" s="191"/>
      <c r="T3" s="191"/>
      <c r="U3" s="191"/>
      <c r="V3" s="191"/>
      <c r="W3" s="191"/>
      <c r="X3" s="191"/>
    </row>
    <row r="4" spans="1:24" ht="15.75" customHeight="1">
      <c r="A4" s="180">
        <v>1</v>
      </c>
      <c r="B4" s="181" t="s">
        <v>461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41"/>
      <c r="T4" s="41"/>
      <c r="U4" s="41"/>
      <c r="V4" s="41"/>
      <c r="W4" s="41"/>
      <c r="X4" s="41"/>
    </row>
    <row r="5" spans="1:24" ht="15.75" customHeight="1">
      <c r="A5" s="180">
        <v>2</v>
      </c>
      <c r="B5" s="181" t="s">
        <v>462</v>
      </c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41"/>
      <c r="T5" s="41"/>
      <c r="U5" s="41"/>
      <c r="V5" s="41"/>
      <c r="W5" s="41"/>
      <c r="X5" s="41"/>
    </row>
    <row r="6" spans="1:24" ht="15.75" customHeight="1">
      <c r="A6" s="180">
        <v>3</v>
      </c>
      <c r="B6" s="181" t="s">
        <v>463</v>
      </c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41"/>
      <c r="T6" s="41"/>
      <c r="U6" s="41"/>
      <c r="V6" s="41"/>
      <c r="W6" s="41"/>
      <c r="X6" s="41"/>
    </row>
    <row r="7" spans="1:24" ht="15.75" customHeight="1">
      <c r="A7" s="180">
        <v>4</v>
      </c>
      <c r="B7" s="181" t="s">
        <v>464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41"/>
      <c r="T7" s="41"/>
      <c r="U7" s="41"/>
      <c r="V7" s="41"/>
      <c r="W7" s="41"/>
      <c r="X7" s="41"/>
    </row>
    <row r="8" spans="1:24" ht="15.75" customHeight="1">
      <c r="A8" s="180">
        <v>5</v>
      </c>
      <c r="B8" s="181" t="s">
        <v>465</v>
      </c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41"/>
      <c r="T8" s="41"/>
      <c r="U8" s="41"/>
      <c r="V8" s="41"/>
      <c r="W8" s="41"/>
      <c r="X8" s="41"/>
    </row>
    <row r="9" spans="1:24" ht="15.75" customHeight="1">
      <c r="A9" s="180">
        <v>6</v>
      </c>
      <c r="B9" s="181" t="s">
        <v>466</v>
      </c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41"/>
      <c r="T9" s="41"/>
      <c r="U9" s="41"/>
      <c r="V9" s="41"/>
      <c r="W9" s="41"/>
      <c r="X9" s="41"/>
    </row>
    <row r="10" spans="1:24" ht="15.75" customHeight="1">
      <c r="A10" s="180">
        <v>7</v>
      </c>
      <c r="B10" s="181" t="s">
        <v>467</v>
      </c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41"/>
      <c r="T10" s="41"/>
      <c r="U10" s="41"/>
      <c r="V10" s="41"/>
      <c r="W10" s="41"/>
      <c r="X10" s="41"/>
    </row>
    <row r="11" spans="1:24" ht="15.75" customHeight="1">
      <c r="A11" s="180">
        <v>8</v>
      </c>
      <c r="B11" s="181" t="s">
        <v>468</v>
      </c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41"/>
      <c r="T11" s="41"/>
      <c r="U11" s="41"/>
      <c r="V11" s="41"/>
      <c r="W11" s="41"/>
      <c r="X11" s="41"/>
    </row>
    <row r="12" spans="1:24" ht="15.75" customHeight="1">
      <c r="A12" s="180">
        <v>9</v>
      </c>
      <c r="B12" s="181" t="s">
        <v>469</v>
      </c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41"/>
      <c r="T12" s="41"/>
      <c r="U12" s="41"/>
      <c r="V12" s="41"/>
      <c r="W12" s="41"/>
      <c r="X12" s="41"/>
    </row>
    <row r="13" spans="1:24" ht="15.75" customHeight="1">
      <c r="A13" s="180">
        <v>10</v>
      </c>
      <c r="B13" s="181" t="s">
        <v>470</v>
      </c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41"/>
      <c r="T13" s="41"/>
      <c r="U13" s="41"/>
      <c r="V13" s="41"/>
      <c r="W13" s="41"/>
      <c r="X13" s="41"/>
    </row>
    <row r="14" spans="1:24" ht="15.75" customHeight="1">
      <c r="A14" s="180">
        <v>11</v>
      </c>
      <c r="B14" s="181" t="s">
        <v>471</v>
      </c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41"/>
      <c r="T14" s="41"/>
      <c r="U14" s="41"/>
      <c r="V14" s="41"/>
      <c r="W14" s="41"/>
      <c r="X14" s="41"/>
    </row>
    <row r="15" spans="1:24" ht="15.75" customHeight="1">
      <c r="A15" s="180">
        <v>12</v>
      </c>
      <c r="B15" s="181" t="s">
        <v>472</v>
      </c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41"/>
      <c r="T15" s="41"/>
      <c r="U15" s="41"/>
      <c r="V15" s="41"/>
      <c r="W15" s="41"/>
      <c r="X15" s="41"/>
    </row>
    <row r="16" spans="1:24" ht="15.75" customHeight="1">
      <c r="A16" s="180">
        <v>13</v>
      </c>
      <c r="B16" s="181" t="s">
        <v>473</v>
      </c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41"/>
      <c r="T16" s="41"/>
      <c r="U16" s="41"/>
      <c r="V16" s="41"/>
      <c r="W16" s="41"/>
      <c r="X16" s="41"/>
    </row>
    <row r="17" spans="1:24" ht="15.75" customHeight="1">
      <c r="A17" s="180">
        <v>14</v>
      </c>
      <c r="B17" s="181" t="s">
        <v>474</v>
      </c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41"/>
      <c r="T17" s="41"/>
      <c r="U17" s="41"/>
      <c r="V17" s="41"/>
      <c r="W17" s="41"/>
      <c r="X17" s="41"/>
    </row>
    <row r="18" spans="1:24" ht="15.75" customHeight="1">
      <c r="A18" s="180">
        <v>15</v>
      </c>
      <c r="B18" s="181" t="s">
        <v>476</v>
      </c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41"/>
      <c r="T18" s="41"/>
      <c r="U18" s="41"/>
      <c r="V18" s="41"/>
      <c r="W18" s="41"/>
      <c r="X18" s="41"/>
    </row>
    <row r="19" spans="1:24" ht="15.75" customHeight="1">
      <c r="A19" s="180">
        <v>16</v>
      </c>
      <c r="B19" s="181" t="s">
        <v>477</v>
      </c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41"/>
      <c r="T19" s="41"/>
      <c r="U19" s="41"/>
      <c r="V19" s="41"/>
      <c r="W19" s="41"/>
      <c r="X19" s="41"/>
    </row>
    <row r="20" spans="1:24" ht="15.75" customHeight="1">
      <c r="A20" s="180">
        <v>17</v>
      </c>
      <c r="B20" s="181" t="s">
        <v>478</v>
      </c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41"/>
      <c r="T20" s="41"/>
      <c r="U20" s="41"/>
      <c r="V20" s="41"/>
      <c r="W20" s="41"/>
      <c r="X20" s="41"/>
    </row>
    <row r="21" spans="1:24" ht="15.75" customHeight="1">
      <c r="A21" s="180">
        <v>18</v>
      </c>
      <c r="B21" s="181" t="s">
        <v>479</v>
      </c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41"/>
      <c r="T21" s="41"/>
      <c r="U21" s="41"/>
      <c r="V21" s="41"/>
      <c r="W21" s="41"/>
      <c r="X21" s="41"/>
    </row>
    <row r="22" spans="1:24" ht="15.75" customHeight="1">
      <c r="A22" s="180">
        <v>19</v>
      </c>
      <c r="B22" s="181" t="s">
        <v>480</v>
      </c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41"/>
      <c r="T22" s="41"/>
      <c r="U22" s="41"/>
      <c r="V22" s="41"/>
      <c r="W22" s="41"/>
      <c r="X22" s="41"/>
    </row>
    <row r="23" spans="1:24" ht="15.75" customHeight="1">
      <c r="A23" s="180">
        <v>20</v>
      </c>
      <c r="B23" s="181" t="s">
        <v>481</v>
      </c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41"/>
      <c r="T23" s="41"/>
      <c r="U23" s="41"/>
      <c r="V23" s="41"/>
      <c r="W23" s="41"/>
      <c r="X23" s="41"/>
    </row>
    <row r="24" spans="1:24" ht="15.75" customHeight="1">
      <c r="A24" s="180">
        <v>21</v>
      </c>
      <c r="B24" s="181" t="s">
        <v>482</v>
      </c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41"/>
      <c r="T24" s="41"/>
      <c r="U24" s="41"/>
      <c r="V24" s="41"/>
      <c r="W24" s="41"/>
      <c r="X24" s="41"/>
    </row>
    <row r="25" spans="1:24" ht="15.75" customHeight="1">
      <c r="A25" s="180">
        <v>22</v>
      </c>
      <c r="B25" s="181" t="s">
        <v>483</v>
      </c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41"/>
      <c r="T25" s="41"/>
      <c r="U25" s="41"/>
      <c r="V25" s="41"/>
      <c r="W25" s="41"/>
      <c r="X25" s="41"/>
    </row>
    <row r="26" spans="1:24" ht="15.75" customHeight="1">
      <c r="A26" s="180">
        <v>23</v>
      </c>
      <c r="B26" s="181" t="s">
        <v>484</v>
      </c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41"/>
      <c r="T26" s="41"/>
      <c r="U26" s="41"/>
      <c r="V26" s="41"/>
      <c r="W26" s="41"/>
      <c r="X26" s="41"/>
    </row>
    <row r="27" spans="1:24" ht="15.75" customHeight="1">
      <c r="A27" s="180">
        <v>24</v>
      </c>
      <c r="B27" s="181" t="s">
        <v>485</v>
      </c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41"/>
      <c r="T27" s="41"/>
      <c r="U27" s="41"/>
      <c r="V27" s="41"/>
      <c r="W27" s="41"/>
      <c r="X27" s="41"/>
    </row>
    <row r="28" spans="1:24" ht="15.75" customHeight="1">
      <c r="A28" s="180">
        <v>25</v>
      </c>
      <c r="B28" s="181" t="s">
        <v>486</v>
      </c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41"/>
      <c r="T28" s="41"/>
      <c r="U28" s="41"/>
      <c r="V28" s="41"/>
      <c r="W28" s="41"/>
      <c r="X28" s="41"/>
    </row>
    <row r="29" spans="1:24" ht="15.75" customHeight="1">
      <c r="A29" s="180">
        <v>26</v>
      </c>
      <c r="B29" s="181" t="s">
        <v>487</v>
      </c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41"/>
      <c r="T29" s="41"/>
      <c r="U29" s="41"/>
      <c r="V29" s="41"/>
      <c r="W29" s="41"/>
      <c r="X29" s="41"/>
    </row>
    <row r="30" spans="1:24" ht="15.75" customHeight="1">
      <c r="A30" s="180">
        <v>27</v>
      </c>
      <c r="B30" s="181" t="s">
        <v>488</v>
      </c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41"/>
      <c r="T30" s="41"/>
      <c r="U30" s="41"/>
      <c r="V30" s="41"/>
      <c r="W30" s="41"/>
      <c r="X30" s="41"/>
    </row>
    <row r="31" spans="1:24" ht="15.75" customHeight="1">
      <c r="A31" s="180">
        <v>28</v>
      </c>
      <c r="B31" s="181" t="s">
        <v>489</v>
      </c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41"/>
      <c r="T31" s="41"/>
      <c r="U31" s="41"/>
      <c r="V31" s="41"/>
      <c r="W31" s="41"/>
      <c r="X31" s="41"/>
    </row>
    <row r="32" spans="1:24" ht="15.75" customHeight="1">
      <c r="A32" s="180">
        <v>29</v>
      </c>
      <c r="B32" s="181" t="s">
        <v>490</v>
      </c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41"/>
      <c r="T32" s="41"/>
      <c r="U32" s="41"/>
      <c r="V32" s="41"/>
      <c r="W32" s="41"/>
      <c r="X32" s="41"/>
    </row>
    <row r="33" spans="1:24" ht="15.75" customHeight="1">
      <c r="A33" s="180">
        <v>30</v>
      </c>
      <c r="B33" s="181" t="s">
        <v>491</v>
      </c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41"/>
      <c r="T33" s="41"/>
      <c r="U33" s="41"/>
      <c r="V33" s="41"/>
      <c r="W33" s="41"/>
      <c r="X33" s="41"/>
    </row>
    <row r="34" spans="1:24" ht="15.75" customHeight="1"/>
    <row r="35" spans="1:24" ht="15.75" customHeight="1"/>
    <row r="36" spans="1:24" ht="15.75" customHeight="1"/>
    <row r="37" spans="1:24" ht="15.75" customHeight="1"/>
    <row r="38" spans="1:24" ht="15.75" customHeight="1"/>
    <row r="39" spans="1:24" ht="15.75" customHeight="1"/>
    <row r="40" spans="1:24" ht="15.75" customHeight="1"/>
    <row r="41" spans="1:24" ht="15.75" customHeight="1"/>
    <row r="42" spans="1:24" ht="15.75" customHeight="1"/>
    <row r="43" spans="1:24" ht="15.75" customHeight="1"/>
    <row r="44" spans="1:24" ht="15.75" customHeight="1"/>
    <row r="45" spans="1:24" ht="15.75" customHeight="1"/>
    <row r="46" spans="1:24" ht="15.75" customHeight="1"/>
    <row r="47" spans="1:24" ht="15.75" customHeight="1"/>
    <row r="48" spans="1:24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W2:W3"/>
    <mergeCell ref="X2:X3"/>
    <mergeCell ref="A2:A3"/>
    <mergeCell ref="B2:B3"/>
    <mergeCell ref="C2:R2"/>
    <mergeCell ref="S2:S3"/>
    <mergeCell ref="T2:T3"/>
    <mergeCell ref="U2:U3"/>
    <mergeCell ref="V2:V3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A1000"/>
  <sheetViews>
    <sheetView workbookViewId="0"/>
  </sheetViews>
  <sheetFormatPr defaultColWidth="12.5703125" defaultRowHeight="15" customHeight="1"/>
  <cols>
    <col min="1" max="26" width="11" customWidth="1"/>
  </cols>
  <sheetData>
    <row r="1" spans="1:1" ht="15.75" customHeight="1">
      <c r="A1" s="184">
        <v>1</v>
      </c>
    </row>
    <row r="2" spans="1:1" ht="15.75" customHeight="1">
      <c r="A2" s="184">
        <f t="shared" ref="A2:A48" si="0">A1+1</f>
        <v>2</v>
      </c>
    </row>
    <row r="3" spans="1:1" ht="15.75" customHeight="1">
      <c r="A3" s="184">
        <f t="shared" si="0"/>
        <v>3</v>
      </c>
    </row>
    <row r="4" spans="1:1" ht="15.75" customHeight="1">
      <c r="A4" s="184">
        <f t="shared" si="0"/>
        <v>4</v>
      </c>
    </row>
    <row r="5" spans="1:1" ht="15.75" customHeight="1">
      <c r="A5" s="184">
        <f t="shared" si="0"/>
        <v>5</v>
      </c>
    </row>
    <row r="6" spans="1:1" ht="15.75" customHeight="1">
      <c r="A6" s="184">
        <f t="shared" si="0"/>
        <v>6</v>
      </c>
    </row>
    <row r="7" spans="1:1" ht="15.75" customHeight="1">
      <c r="A7" s="184">
        <f t="shared" si="0"/>
        <v>7</v>
      </c>
    </row>
    <row r="8" spans="1:1" ht="15.75" customHeight="1">
      <c r="A8" s="184">
        <f t="shared" si="0"/>
        <v>8</v>
      </c>
    </row>
    <row r="9" spans="1:1" ht="15.75" customHeight="1">
      <c r="A9" s="184">
        <f t="shared" si="0"/>
        <v>9</v>
      </c>
    </row>
    <row r="10" spans="1:1" ht="15.75" customHeight="1">
      <c r="A10" s="184">
        <f t="shared" si="0"/>
        <v>10</v>
      </c>
    </row>
    <row r="11" spans="1:1" ht="15.75" customHeight="1">
      <c r="A11" s="184">
        <f t="shared" si="0"/>
        <v>11</v>
      </c>
    </row>
    <row r="12" spans="1:1" ht="15.75" customHeight="1">
      <c r="A12" s="184">
        <f t="shared" si="0"/>
        <v>12</v>
      </c>
    </row>
    <row r="13" spans="1:1" ht="15.75" customHeight="1">
      <c r="A13" s="184">
        <f t="shared" si="0"/>
        <v>13</v>
      </c>
    </row>
    <row r="14" spans="1:1" ht="15.75" customHeight="1">
      <c r="A14" s="184">
        <f t="shared" si="0"/>
        <v>14</v>
      </c>
    </row>
    <row r="15" spans="1:1" ht="15.75" customHeight="1">
      <c r="A15" s="184">
        <f t="shared" si="0"/>
        <v>15</v>
      </c>
    </row>
    <row r="16" spans="1:1" ht="15.75" customHeight="1">
      <c r="A16" s="184">
        <f t="shared" si="0"/>
        <v>16</v>
      </c>
    </row>
    <row r="17" spans="1:1" ht="15.75" customHeight="1">
      <c r="A17" s="184">
        <f t="shared" si="0"/>
        <v>17</v>
      </c>
    </row>
    <row r="18" spans="1:1" ht="15.75" customHeight="1">
      <c r="A18" s="184">
        <f t="shared" si="0"/>
        <v>18</v>
      </c>
    </row>
    <row r="19" spans="1:1" ht="15.75" customHeight="1">
      <c r="A19" s="184">
        <f t="shared" si="0"/>
        <v>19</v>
      </c>
    </row>
    <row r="20" spans="1:1" ht="15.75" customHeight="1">
      <c r="A20" s="184">
        <f t="shared" si="0"/>
        <v>20</v>
      </c>
    </row>
    <row r="21" spans="1:1" ht="15.75" customHeight="1">
      <c r="A21" s="184">
        <f t="shared" si="0"/>
        <v>21</v>
      </c>
    </row>
    <row r="22" spans="1:1" ht="15.75" customHeight="1">
      <c r="A22" s="184">
        <f t="shared" si="0"/>
        <v>22</v>
      </c>
    </row>
    <row r="23" spans="1:1" ht="15.75" customHeight="1">
      <c r="A23" s="184">
        <f t="shared" si="0"/>
        <v>23</v>
      </c>
    </row>
    <row r="24" spans="1:1" ht="15.75" customHeight="1">
      <c r="A24" s="184">
        <f t="shared" si="0"/>
        <v>24</v>
      </c>
    </row>
    <row r="25" spans="1:1" ht="15.75" customHeight="1">
      <c r="A25" s="184">
        <f t="shared" si="0"/>
        <v>25</v>
      </c>
    </row>
    <row r="26" spans="1:1" ht="15.75" customHeight="1">
      <c r="A26" s="184">
        <f t="shared" si="0"/>
        <v>26</v>
      </c>
    </row>
    <row r="27" spans="1:1" ht="15.75" customHeight="1">
      <c r="A27" s="184">
        <f t="shared" si="0"/>
        <v>27</v>
      </c>
    </row>
    <row r="28" spans="1:1" ht="15.75" customHeight="1">
      <c r="A28" s="184">
        <f t="shared" si="0"/>
        <v>28</v>
      </c>
    </row>
    <row r="29" spans="1:1" ht="15.75" customHeight="1">
      <c r="A29" s="184">
        <f t="shared" si="0"/>
        <v>29</v>
      </c>
    </row>
    <row r="30" spans="1:1" ht="15.75" customHeight="1">
      <c r="A30" s="184">
        <f t="shared" si="0"/>
        <v>30</v>
      </c>
    </row>
    <row r="31" spans="1:1" ht="15.75" customHeight="1">
      <c r="A31" s="184">
        <f t="shared" si="0"/>
        <v>31</v>
      </c>
    </row>
    <row r="32" spans="1:1" ht="15.75" customHeight="1">
      <c r="A32" s="184">
        <f t="shared" si="0"/>
        <v>32</v>
      </c>
    </row>
    <row r="33" spans="1:1" ht="15.75" customHeight="1">
      <c r="A33" s="184">
        <f t="shared" si="0"/>
        <v>33</v>
      </c>
    </row>
    <row r="34" spans="1:1" ht="15.75" customHeight="1">
      <c r="A34" s="184">
        <f t="shared" si="0"/>
        <v>34</v>
      </c>
    </row>
    <row r="35" spans="1:1" ht="15.75" customHeight="1">
      <c r="A35" s="184">
        <f t="shared" si="0"/>
        <v>35</v>
      </c>
    </row>
    <row r="36" spans="1:1" ht="15.75" customHeight="1">
      <c r="A36" s="184">
        <f t="shared" si="0"/>
        <v>36</v>
      </c>
    </row>
    <row r="37" spans="1:1" ht="15.75" customHeight="1">
      <c r="A37" s="184">
        <f t="shared" si="0"/>
        <v>37</v>
      </c>
    </row>
    <row r="38" spans="1:1" ht="15.75" customHeight="1">
      <c r="A38" s="184">
        <f t="shared" si="0"/>
        <v>38</v>
      </c>
    </row>
    <row r="39" spans="1:1" ht="15.75" customHeight="1">
      <c r="A39" s="184">
        <f t="shared" si="0"/>
        <v>39</v>
      </c>
    </row>
    <row r="40" spans="1:1" ht="15.75" customHeight="1">
      <c r="A40" s="184">
        <f t="shared" si="0"/>
        <v>40</v>
      </c>
    </row>
    <row r="41" spans="1:1" ht="15.75" customHeight="1">
      <c r="A41" s="184">
        <f t="shared" si="0"/>
        <v>41</v>
      </c>
    </row>
    <row r="42" spans="1:1" ht="15.75" customHeight="1">
      <c r="A42" s="184">
        <f t="shared" si="0"/>
        <v>42</v>
      </c>
    </row>
    <row r="43" spans="1:1" ht="15.75" customHeight="1">
      <c r="A43" s="184">
        <f t="shared" si="0"/>
        <v>43</v>
      </c>
    </row>
    <row r="44" spans="1:1" ht="15.75" customHeight="1">
      <c r="A44" s="184">
        <f t="shared" si="0"/>
        <v>44</v>
      </c>
    </row>
    <row r="45" spans="1:1" ht="15.75" customHeight="1">
      <c r="A45" s="184">
        <f t="shared" si="0"/>
        <v>45</v>
      </c>
    </row>
    <row r="46" spans="1:1" ht="15.75" customHeight="1">
      <c r="A46" s="184">
        <f t="shared" si="0"/>
        <v>46</v>
      </c>
    </row>
    <row r="47" spans="1:1" ht="15.75" customHeight="1">
      <c r="A47" s="184">
        <f t="shared" si="0"/>
        <v>47</v>
      </c>
    </row>
    <row r="48" spans="1:1" ht="15.75" customHeight="1">
      <c r="A48" s="184">
        <f t="shared" si="0"/>
        <v>48</v>
      </c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T1003"/>
  <sheetViews>
    <sheetView topLeftCell="A16" workbookViewId="0">
      <selection activeCell="R42" sqref="R42"/>
    </sheetView>
  </sheetViews>
  <sheetFormatPr defaultColWidth="12.5703125" defaultRowHeight="15" customHeight="1"/>
  <cols>
    <col min="1" max="1" width="4.7109375" customWidth="1"/>
    <col min="2" max="2" width="36" customWidth="1"/>
    <col min="3" max="3" width="19.85546875" customWidth="1"/>
    <col min="4" max="4" width="6.5703125" customWidth="1"/>
    <col min="5" max="18" width="5.28515625" customWidth="1"/>
    <col min="19" max="19" width="7.28515625" customWidth="1"/>
    <col min="20" max="26" width="11" customWidth="1"/>
  </cols>
  <sheetData>
    <row r="1" spans="1:20" ht="15.75" customHeight="1">
      <c r="A1" s="192" t="s">
        <v>18</v>
      </c>
      <c r="B1" s="193" t="s">
        <v>19</v>
      </c>
      <c r="C1" s="193" t="s">
        <v>20</v>
      </c>
      <c r="D1" s="193" t="s">
        <v>21</v>
      </c>
      <c r="E1" s="194" t="s">
        <v>492</v>
      </c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6"/>
    </row>
    <row r="2" spans="1:20" ht="15.75" customHeight="1">
      <c r="A2" s="191"/>
      <c r="B2" s="191"/>
      <c r="C2" s="191"/>
      <c r="D2" s="191"/>
      <c r="E2" s="9">
        <v>1</v>
      </c>
      <c r="F2" s="10">
        <f t="shared" ref="F2:O2" si="0">E2+1</f>
        <v>2</v>
      </c>
      <c r="G2" s="10">
        <f t="shared" si="0"/>
        <v>3</v>
      </c>
      <c r="H2" s="10">
        <f t="shared" si="0"/>
        <v>4</v>
      </c>
      <c r="I2" s="10">
        <f t="shared" si="0"/>
        <v>5</v>
      </c>
      <c r="J2" s="10">
        <f t="shared" si="0"/>
        <v>6</v>
      </c>
      <c r="K2" s="10">
        <f t="shared" si="0"/>
        <v>7</v>
      </c>
      <c r="L2" s="10">
        <f t="shared" si="0"/>
        <v>8</v>
      </c>
      <c r="M2" s="10">
        <f t="shared" si="0"/>
        <v>9</v>
      </c>
      <c r="N2" s="10">
        <f t="shared" si="0"/>
        <v>10</v>
      </c>
      <c r="O2" s="10">
        <f t="shared" si="0"/>
        <v>11</v>
      </c>
      <c r="P2" s="4">
        <v>12</v>
      </c>
      <c r="Q2" s="10">
        <v>13</v>
      </c>
      <c r="R2" s="10">
        <f>Q2+1</f>
        <v>14</v>
      </c>
      <c r="S2" s="10" t="s">
        <v>22</v>
      </c>
    </row>
    <row r="3" spans="1:20" ht="15.75" customHeight="1">
      <c r="A3" s="11">
        <v>1</v>
      </c>
      <c r="B3" s="12" t="s">
        <v>23</v>
      </c>
      <c r="C3" s="11" t="s">
        <v>24</v>
      </c>
      <c r="D3" s="11" t="s">
        <v>25</v>
      </c>
      <c r="E3" s="11">
        <f>SUMIFS('Спецификации сегментов'!$H$4:$H$691,'Спецификации сегментов'!$C$4:$C$691,$C3,'Спецификации сегментов'!$I$4:$I$691,E$2)</f>
        <v>15</v>
      </c>
      <c r="F3" s="11">
        <f>SUMIFS('Спецификации сегментов'!$H$4:$H$691,'Спецификации сегментов'!$C$4:$C$691,$C3,'Спецификации сегментов'!$I$4:$I$691,F$2)</f>
        <v>14</v>
      </c>
      <c r="G3" s="11">
        <f>SUMIFS('Спецификации сегментов'!$H$4:$H$691,'Спецификации сегментов'!$C$4:$C$691,$C3,'Спецификации сегментов'!$I$4:$I$691,G$2)</f>
        <v>14</v>
      </c>
      <c r="H3" s="11">
        <f>SUMIFS('Спецификации сегментов'!$H$4:$H$691,'Спецификации сегментов'!$C$4:$C$691,$C3,'Спецификации сегментов'!$I$4:$I$691,H$2)</f>
        <v>15</v>
      </c>
      <c r="I3" s="11">
        <f>SUMIFS('Спецификации сегментов'!$H$4:$H$691,'Спецификации сегментов'!$C$4:$C$691,$C3,'Спецификации сегментов'!$I$4:$I$691,I$2)</f>
        <v>14</v>
      </c>
      <c r="J3" s="11">
        <f>SUMIFS('Спецификации сегментов'!$H$4:$H$691,'Спецификации сегментов'!$C$4:$C$691,$C3,'Спецификации сегментов'!$I$4:$I$691,J$2)</f>
        <v>16</v>
      </c>
      <c r="K3" s="11">
        <f>SUMIFS('Спецификации сегментов'!$H$4:$H$691,'Спецификации сегментов'!$C$4:$C$691,$C3,'Спецификации сегментов'!$I$4:$I$691,K$2)</f>
        <v>13</v>
      </c>
      <c r="L3" s="11">
        <f>SUMIFS('Спецификации сегментов'!$H$4:$H$691,'Спецификации сегментов'!$C$4:$C$691,$C3,'Спецификации сегментов'!$I$4:$I$691,L$2)</f>
        <v>15</v>
      </c>
      <c r="M3" s="11">
        <f>SUMIFS('Спецификации сегментов'!$H$4:$H$691,'Спецификации сегментов'!$C$4:$C$691,$C3,'Спецификации сегментов'!$I$4:$I$691,M$2)</f>
        <v>13</v>
      </c>
      <c r="N3" s="11">
        <f>SUMIFS('Спецификации сегментов'!$H$4:$H$691,'Спецификации сегментов'!$C$4:$C$691,$C3,'Спецификации сегментов'!$I$4:$I$691,N$2)</f>
        <v>13</v>
      </c>
      <c r="O3" s="11">
        <f>SUMIFS('Спецификации сегментов'!$H$4:$H$691,'Спецификации сегментов'!$C$4:$C$691,$C3,'Спецификации сегментов'!$I$4:$I$691,O$2)</f>
        <v>11</v>
      </c>
      <c r="P3" s="11">
        <f>SUMIFS('Спецификации сегментов'!$H$4:$H$691,'Спецификации сегментов'!$C$4:$C$691,$C3,'Спецификации сегментов'!$I$4:$I$691,P$2)</f>
        <v>15</v>
      </c>
      <c r="Q3" s="11">
        <f>SUMIFS('Спецификации сегментов'!$H$4:$H$691,'Спецификации сегментов'!$C$4:$C$691,$C3,'Спецификации сегментов'!$I$4:$I$691,Q$2)</f>
        <v>15</v>
      </c>
      <c r="R3" s="11">
        <f>SUMIFS('Спецификации сегментов'!$H$4:$H$691,'Спецификации сегментов'!$C$4:$C$691,$C3,'Спецификации сегментов'!$I$4:$I$691,R$2)</f>
        <v>15</v>
      </c>
      <c r="S3" s="4">
        <f t="shared" ref="S3:S46" si="1">SUM(E3:R3)</f>
        <v>198</v>
      </c>
      <c r="T3" s="13"/>
    </row>
    <row r="4" spans="1:20" ht="15.75" customHeight="1">
      <c r="A4" s="11">
        <f t="shared" ref="A4:A22" si="2">A3+1</f>
        <v>2</v>
      </c>
      <c r="B4" s="12" t="s">
        <v>26</v>
      </c>
      <c r="C4" s="14" t="s">
        <v>27</v>
      </c>
      <c r="D4" s="11" t="s">
        <v>25</v>
      </c>
      <c r="E4" s="11">
        <f>SUMIFS('Спецификации сегментов'!$H$4:$H$691,'Спецификации сегментов'!$C$4:$C$691,$C4,'Спецификации сегментов'!$I$4:$I$691,E$2)</f>
        <v>1</v>
      </c>
      <c r="F4" s="11">
        <f>SUMIFS('Спецификации сегментов'!$H$4:$H$691,'Спецификации сегментов'!$C$4:$C$691,$C4,'Спецификации сегментов'!$I$4:$I$691,F$2)</f>
        <v>2</v>
      </c>
      <c r="G4" s="11">
        <f>SUMIFS('Спецификации сегментов'!$H$4:$H$691,'Спецификации сегментов'!$C$4:$C$691,$C4,'Спецификации сегментов'!$I$4:$I$691,G$2)</f>
        <v>2</v>
      </c>
      <c r="H4" s="11">
        <f>SUMIFS('Спецификации сегментов'!$H$4:$H$691,'Спецификации сегментов'!$C$4:$C$691,$C4,'Спецификации сегментов'!$I$4:$I$691,H$2)</f>
        <v>1</v>
      </c>
      <c r="I4" s="11">
        <f>SUMIFS('Спецификации сегментов'!$H$4:$H$691,'Спецификации сегментов'!$C$4:$C$691,$C4,'Спецификации сегментов'!$I$4:$I$691,I$2)</f>
        <v>1</v>
      </c>
      <c r="J4" s="11">
        <f>SUMIFS('Спецификации сегментов'!$H$4:$H$691,'Спецификации сегментов'!$C$4:$C$691,$C4,'Спецификации сегментов'!$I$4:$I$691,J$2)</f>
        <v>0</v>
      </c>
      <c r="K4" s="11">
        <f>SUMIFS('Спецификации сегментов'!$H$4:$H$691,'Спецификации сегментов'!$C$4:$C$691,$C4,'Спецификации сегментов'!$I$4:$I$691,K$2)</f>
        <v>1</v>
      </c>
      <c r="L4" s="11">
        <f>SUMIFS('Спецификации сегментов'!$H$4:$H$691,'Спецификации сегментов'!$C$4:$C$691,$C4,'Спецификации сегментов'!$I$4:$I$691,L$2)</f>
        <v>0</v>
      </c>
      <c r="M4" s="11">
        <f>SUMIFS('Спецификации сегментов'!$H$4:$H$691,'Спецификации сегментов'!$C$4:$C$691,$C4,'Спецификации сегментов'!$I$4:$I$691,M$2)</f>
        <v>0</v>
      </c>
      <c r="N4" s="11">
        <f>SUMIFS('Спецификации сегментов'!$H$4:$H$691,'Спецификации сегментов'!$C$4:$C$691,$C4,'Спецификации сегментов'!$I$4:$I$691,N$2)</f>
        <v>1</v>
      </c>
      <c r="O4" s="11">
        <f>SUMIFS('Спецификации сегментов'!$H$4:$H$691,'Спецификации сегментов'!$C$4:$C$691,$C4,'Спецификации сегментов'!$I$4:$I$691,O$2)</f>
        <v>1</v>
      </c>
      <c r="P4" s="11">
        <f>SUMIFS('Спецификации сегментов'!$H$4:$H$691,'Спецификации сегментов'!$C$4:$C$691,$C4,'Спецификации сегментов'!$I$4:$I$691,P$2)</f>
        <v>0</v>
      </c>
      <c r="Q4" s="11">
        <f>SUMIFS('Спецификации сегментов'!$H$4:$H$691,'Спецификации сегментов'!$C$4:$C$691,$C4,'Спецификации сегментов'!$I$4:$I$691,Q$2)</f>
        <v>0</v>
      </c>
      <c r="R4" s="11">
        <f>SUMIFS('Спецификации сегментов'!$H$4:$H$691,'Спецификации сегментов'!$C$4:$C$691,$C4,'Спецификации сегментов'!$I$4:$I$691,R$2)</f>
        <v>0</v>
      </c>
      <c r="S4" s="4">
        <f t="shared" si="1"/>
        <v>10</v>
      </c>
      <c r="T4" s="13"/>
    </row>
    <row r="5" spans="1:20" ht="15.75" customHeight="1">
      <c r="A5" s="11">
        <f t="shared" si="2"/>
        <v>3</v>
      </c>
      <c r="B5" s="15" t="s">
        <v>28</v>
      </c>
      <c r="C5" s="16" t="s">
        <v>29</v>
      </c>
      <c r="D5" s="11" t="s">
        <v>25</v>
      </c>
      <c r="E5" s="11">
        <f>SUMIFS('Спецификации сегментов'!$H$4:$H$691,'Спецификации сегментов'!$C$4:$C$691,$C5,'Спецификации сегментов'!$I$4:$I$691,E$2)</f>
        <v>1</v>
      </c>
      <c r="F5" s="11">
        <f>SUMIFS('Спецификации сегментов'!$H$4:$H$691,'Спецификации сегментов'!$C$4:$C$691,$C5,'Спецификации сегментов'!$I$4:$I$691,F$2)</f>
        <v>0</v>
      </c>
      <c r="G5" s="11">
        <f>SUMIFS('Спецификации сегментов'!$H$4:$H$691,'Спецификации сегментов'!$C$4:$C$691,$C5,'Спецификации сегментов'!$I$4:$I$691,G$2)</f>
        <v>0</v>
      </c>
      <c r="H5" s="11">
        <f>SUMIFS('Спецификации сегментов'!$H$4:$H$691,'Спецификации сегментов'!$C$4:$C$691,$C5,'Спецификации сегментов'!$I$4:$I$691,H$2)</f>
        <v>0</v>
      </c>
      <c r="I5" s="11">
        <f>SUMIFS('Спецификации сегментов'!$H$4:$H$691,'Спецификации сегментов'!$C$4:$C$691,$C5,'Спецификации сегментов'!$I$4:$I$691,I$2)</f>
        <v>0</v>
      </c>
      <c r="J5" s="11">
        <f>SUMIFS('Спецификации сегментов'!$H$4:$H$691,'Спецификации сегментов'!$C$4:$C$691,$C5,'Спецификации сегментов'!$I$4:$I$691,J$2)</f>
        <v>0</v>
      </c>
      <c r="K5" s="11">
        <f>SUMIFS('Спецификации сегментов'!$H$4:$H$691,'Спецификации сегментов'!$C$4:$C$691,$C5,'Спецификации сегментов'!$I$4:$I$691,K$2)</f>
        <v>1</v>
      </c>
      <c r="L5" s="11">
        <f>SUMIFS('Спецификации сегментов'!$H$4:$H$691,'Спецификации сегментов'!$C$4:$C$691,$C5,'Спецификации сегментов'!$I$4:$I$691,L$2)</f>
        <v>0</v>
      </c>
      <c r="M5" s="11">
        <f>SUMIFS('Спецификации сегментов'!$H$4:$H$691,'Спецификации сегментов'!$C$4:$C$691,$C5,'Спецификации сегментов'!$I$4:$I$691,M$2)</f>
        <v>0</v>
      </c>
      <c r="N5" s="11">
        <f>SUMIFS('Спецификации сегментов'!$H$4:$H$691,'Спецификации сегментов'!$C$4:$C$691,$C5,'Спецификации сегментов'!$I$4:$I$691,N$2)</f>
        <v>1</v>
      </c>
      <c r="O5" s="11">
        <f>SUMIFS('Спецификации сегментов'!$H$4:$H$691,'Спецификации сегментов'!$C$4:$C$691,$C5,'Спецификации сегментов'!$I$4:$I$691,O$2)</f>
        <v>0</v>
      </c>
      <c r="P5" s="11">
        <f>SUMIFS('Спецификации сегментов'!$H$4:$H$691,'Спецификации сегментов'!$C$4:$C$691,$C5,'Спецификации сегментов'!$I$4:$I$691,P$2)</f>
        <v>0</v>
      </c>
      <c r="Q5" s="11">
        <f>SUMIFS('Спецификации сегментов'!$H$4:$H$691,'Спецификации сегментов'!$C$4:$C$691,$C5,'Спецификации сегментов'!$I$4:$I$691,Q$2)</f>
        <v>0</v>
      </c>
      <c r="R5" s="11">
        <f>SUMIFS('Спецификации сегментов'!$H$4:$H$691,'Спецификации сегментов'!$C$4:$C$691,$C5,'Спецификации сегментов'!$I$4:$I$691,R$2)</f>
        <v>0</v>
      </c>
      <c r="S5" s="4">
        <f t="shared" si="1"/>
        <v>3</v>
      </c>
      <c r="T5" s="13"/>
    </row>
    <row r="6" spans="1:20" ht="15.75" customHeight="1">
      <c r="A6" s="11">
        <f t="shared" si="2"/>
        <v>4</v>
      </c>
      <c r="B6" s="15" t="s">
        <v>28</v>
      </c>
      <c r="C6" s="16" t="s">
        <v>30</v>
      </c>
      <c r="D6" s="11" t="s">
        <v>25</v>
      </c>
      <c r="E6" s="11">
        <f>SUMIFS('Спецификации сегментов'!$H$4:$H$691,'Спецификации сегментов'!$C$4:$C$691,$C6,'Спецификации сегментов'!$I$4:$I$691,E$2)</f>
        <v>1</v>
      </c>
      <c r="F6" s="11">
        <f>SUMIFS('Спецификации сегментов'!$H$4:$H$691,'Спецификации сегментов'!$C$4:$C$691,$C6,'Спецификации сегментов'!$I$4:$I$691,F$2)</f>
        <v>0</v>
      </c>
      <c r="G6" s="11">
        <f>SUMIFS('Спецификации сегментов'!$H$4:$H$691,'Спецификации сегментов'!$C$4:$C$691,$C6,'Спецификации сегментов'!$I$4:$I$691,G$2)</f>
        <v>1</v>
      </c>
      <c r="H6" s="11">
        <f>SUMIFS('Спецификации сегментов'!$H$4:$H$691,'Спецификации сегментов'!$C$4:$C$691,$C6,'Спецификации сегментов'!$I$4:$I$691,H$2)</f>
        <v>0</v>
      </c>
      <c r="I6" s="11">
        <f>SUMIFS('Спецификации сегментов'!$H$4:$H$691,'Спецификации сегментов'!$C$4:$C$691,$C6,'Спецификации сегментов'!$I$4:$I$691,I$2)</f>
        <v>0</v>
      </c>
      <c r="J6" s="11">
        <f>SUMIFS('Спецификации сегментов'!$H$4:$H$691,'Спецификации сегментов'!$C$4:$C$691,$C6,'Спецификации сегментов'!$I$4:$I$691,J$2)</f>
        <v>0</v>
      </c>
      <c r="K6" s="11">
        <f>SUMIFS('Спецификации сегментов'!$H$4:$H$691,'Спецификации сегментов'!$C$4:$C$691,$C6,'Спецификации сегментов'!$I$4:$I$691,K$2)</f>
        <v>0</v>
      </c>
      <c r="L6" s="11">
        <f>SUMIFS('Спецификации сегментов'!$H$4:$H$691,'Спецификации сегментов'!$C$4:$C$691,$C6,'Спецификации сегментов'!$I$4:$I$691,L$2)</f>
        <v>0</v>
      </c>
      <c r="M6" s="11">
        <f>SUMIFS('Спецификации сегментов'!$H$4:$H$691,'Спецификации сегментов'!$C$4:$C$691,$C6,'Спецификации сегментов'!$I$4:$I$691,M$2)</f>
        <v>0</v>
      </c>
      <c r="N6" s="11">
        <f>SUMIFS('Спецификации сегментов'!$H$4:$H$691,'Спецификации сегментов'!$C$4:$C$691,$C6,'Спецификации сегментов'!$I$4:$I$691,N$2)</f>
        <v>0</v>
      </c>
      <c r="O6" s="11">
        <f>SUMIFS('Спецификации сегментов'!$H$4:$H$691,'Спецификации сегментов'!$C$4:$C$691,$C6,'Спецификации сегментов'!$I$4:$I$691,O$2)</f>
        <v>1</v>
      </c>
      <c r="P6" s="11">
        <f>SUMIFS('Спецификации сегментов'!$H$4:$H$691,'Спецификации сегментов'!$C$4:$C$691,$C6,'Спецификации сегментов'!$I$4:$I$691,P$2)</f>
        <v>0</v>
      </c>
      <c r="Q6" s="11">
        <f>SUMIFS('Спецификации сегментов'!$H$4:$H$691,'Спецификации сегментов'!$C$4:$C$691,$C6,'Спецификации сегментов'!$I$4:$I$691,Q$2)</f>
        <v>2</v>
      </c>
      <c r="R6" s="11">
        <f>SUMIFS('Спецификации сегментов'!$H$4:$H$691,'Спецификации сегментов'!$C$4:$C$691,$C6,'Спецификации сегментов'!$I$4:$I$691,R$2)</f>
        <v>0</v>
      </c>
      <c r="S6" s="4">
        <f t="shared" si="1"/>
        <v>5</v>
      </c>
      <c r="T6" s="13"/>
    </row>
    <row r="7" spans="1:20" ht="15.75" customHeight="1">
      <c r="A7" s="11">
        <f t="shared" si="2"/>
        <v>5</v>
      </c>
      <c r="B7" s="15" t="s">
        <v>28</v>
      </c>
      <c r="C7" s="16" t="s">
        <v>31</v>
      </c>
      <c r="D7" s="11" t="s">
        <v>25</v>
      </c>
      <c r="E7" s="11">
        <f>SUMIFS('Спецификации сегментов'!$H$4:$H$691,'Спецификации сегментов'!$C$4:$C$691,$C7,'Спецификации сегментов'!$I$4:$I$691,E$2)</f>
        <v>1</v>
      </c>
      <c r="F7" s="11">
        <f>SUMIFS('Спецификации сегментов'!$H$4:$H$691,'Спецификации сегментов'!$C$4:$C$691,$C7,'Спецификации сегментов'!$I$4:$I$691,F$2)</f>
        <v>1</v>
      </c>
      <c r="G7" s="11">
        <f>SUMIFS('Спецификации сегментов'!$H$4:$H$691,'Спецификации сегментов'!$C$4:$C$691,$C7,'Спецификации сегментов'!$I$4:$I$691,G$2)</f>
        <v>0</v>
      </c>
      <c r="H7" s="11">
        <f>SUMIFS('Спецификации сегментов'!$H$4:$H$691,'Спецификации сегментов'!$C$4:$C$691,$C7,'Спецификации сегментов'!$I$4:$I$691,H$2)</f>
        <v>1</v>
      </c>
      <c r="I7" s="11">
        <f>SUMIFS('Спецификации сегментов'!$H$4:$H$691,'Спецификации сегментов'!$C$4:$C$691,$C7,'Спецификации сегментов'!$I$4:$I$691,I$2)</f>
        <v>0</v>
      </c>
      <c r="J7" s="11">
        <f>SUMIFS('Спецификации сегментов'!$H$4:$H$691,'Спецификации сегментов'!$C$4:$C$691,$C7,'Спецификации сегментов'!$I$4:$I$691,J$2)</f>
        <v>0</v>
      </c>
      <c r="K7" s="11">
        <f>SUMIFS('Спецификации сегментов'!$H$4:$H$691,'Спецификации сегментов'!$C$4:$C$691,$C7,'Спецификации сегментов'!$I$4:$I$691,K$2)</f>
        <v>0</v>
      </c>
      <c r="L7" s="11">
        <f>SUMIFS('Спецификации сегментов'!$H$4:$H$691,'Спецификации сегментов'!$C$4:$C$691,$C7,'Спецификации сегментов'!$I$4:$I$691,L$2)</f>
        <v>0</v>
      </c>
      <c r="M7" s="11">
        <f>SUMIFS('Спецификации сегментов'!$H$4:$H$691,'Спецификации сегментов'!$C$4:$C$691,$C7,'Спецификации сегментов'!$I$4:$I$691,M$2)</f>
        <v>0</v>
      </c>
      <c r="N7" s="11">
        <f>SUMIFS('Спецификации сегментов'!$H$4:$H$691,'Спецификации сегментов'!$C$4:$C$691,$C7,'Спецификации сегментов'!$I$4:$I$691,N$2)</f>
        <v>0</v>
      </c>
      <c r="O7" s="11">
        <f>SUMIFS('Спецификации сегментов'!$H$4:$H$691,'Спецификации сегментов'!$C$4:$C$691,$C7,'Спецификации сегментов'!$I$4:$I$691,O$2)</f>
        <v>1</v>
      </c>
      <c r="P7" s="11">
        <f>SUMIFS('Спецификации сегментов'!$H$4:$H$691,'Спецификации сегментов'!$C$4:$C$691,$C7,'Спецификации сегментов'!$I$4:$I$691,P$2)</f>
        <v>2</v>
      </c>
      <c r="Q7" s="11">
        <f>SUMIFS('Спецификации сегментов'!$H$4:$H$691,'Спецификации сегментов'!$C$4:$C$691,$C7,'Спецификации сегментов'!$I$4:$I$691,Q$2)</f>
        <v>2</v>
      </c>
      <c r="R7" s="11">
        <f>SUMIFS('Спецификации сегментов'!$H$4:$H$691,'Спецификации сегментов'!$C$4:$C$691,$C7,'Спецификации сегментов'!$I$4:$I$691,R$2)</f>
        <v>2</v>
      </c>
      <c r="S7" s="4">
        <f t="shared" si="1"/>
        <v>10</v>
      </c>
      <c r="T7" s="13"/>
    </row>
    <row r="8" spans="1:20" ht="15.75" customHeight="1">
      <c r="A8" s="11">
        <f t="shared" si="2"/>
        <v>6</v>
      </c>
      <c r="B8" s="15" t="s">
        <v>28</v>
      </c>
      <c r="C8" s="16" t="s">
        <v>32</v>
      </c>
      <c r="D8" s="11" t="s">
        <v>25</v>
      </c>
      <c r="E8" s="11">
        <f>SUMIFS('Спецификации сегментов'!$H$4:$H$691,'Спецификации сегментов'!$C$4:$C$691,$C8,'Спецификации сегментов'!$I$4:$I$691,E$2)</f>
        <v>0</v>
      </c>
      <c r="F8" s="11">
        <f>SUMIFS('Спецификации сегментов'!$H$4:$H$691,'Спецификации сегментов'!$C$4:$C$691,$C8,'Спецификации сегментов'!$I$4:$I$691,F$2)</f>
        <v>2</v>
      </c>
      <c r="G8" s="11">
        <f>SUMIFS('Спецификации сегментов'!$H$4:$H$691,'Спецификации сегментов'!$C$4:$C$691,$C8,'Спецификации сегментов'!$I$4:$I$691,G$2)</f>
        <v>0</v>
      </c>
      <c r="H8" s="11">
        <f>SUMIFS('Спецификации сегментов'!$H$4:$H$691,'Спецификации сегментов'!$C$4:$C$691,$C8,'Спецификации сегментов'!$I$4:$I$691,H$2)</f>
        <v>0</v>
      </c>
      <c r="I8" s="11">
        <f>SUMIFS('Спецификации сегментов'!$H$4:$H$691,'Спецификации сегментов'!$C$4:$C$691,$C8,'Спецификации сегментов'!$I$4:$I$691,I$2)</f>
        <v>0</v>
      </c>
      <c r="J8" s="11">
        <f>SUMIFS('Спецификации сегментов'!$H$4:$H$691,'Спецификации сегментов'!$C$4:$C$691,$C8,'Спецификации сегментов'!$I$4:$I$691,J$2)</f>
        <v>0</v>
      </c>
      <c r="K8" s="11">
        <f>SUMIFS('Спецификации сегментов'!$H$4:$H$691,'Спецификации сегментов'!$C$4:$C$691,$C8,'Спецификации сегментов'!$I$4:$I$691,K$2)</f>
        <v>0</v>
      </c>
      <c r="L8" s="11">
        <f>SUMIFS('Спецификации сегментов'!$H$4:$H$691,'Спецификации сегментов'!$C$4:$C$691,$C8,'Спецификации сегментов'!$I$4:$I$691,L$2)</f>
        <v>0</v>
      </c>
      <c r="M8" s="11">
        <f>SUMIFS('Спецификации сегментов'!$H$4:$H$691,'Спецификации сегментов'!$C$4:$C$691,$C8,'Спецификации сегментов'!$I$4:$I$691,M$2)</f>
        <v>0</v>
      </c>
      <c r="N8" s="11">
        <f>SUMIFS('Спецификации сегментов'!$H$4:$H$691,'Спецификации сегментов'!$C$4:$C$691,$C8,'Спецификации сегментов'!$I$4:$I$691,N$2)</f>
        <v>0</v>
      </c>
      <c r="O8" s="11">
        <f>SUMIFS('Спецификации сегментов'!$H$4:$H$691,'Спецификации сегментов'!$C$4:$C$691,$C8,'Спецификации сегментов'!$I$4:$I$691,O$2)</f>
        <v>0</v>
      </c>
      <c r="P8" s="11">
        <f>SUMIFS('Спецификации сегментов'!$H$4:$H$691,'Спецификации сегментов'!$C$4:$C$691,$C8,'Спецификации сегментов'!$I$4:$I$691,P$2)</f>
        <v>0</v>
      </c>
      <c r="Q8" s="11">
        <f>SUMIFS('Спецификации сегментов'!$H$4:$H$691,'Спецификации сегментов'!$C$4:$C$691,$C8,'Спецификации сегментов'!$I$4:$I$691,Q$2)</f>
        <v>1</v>
      </c>
      <c r="R8" s="11">
        <f>SUMIFS('Спецификации сегментов'!$H$4:$H$691,'Спецификации сегментов'!$C$4:$C$691,$C8,'Спецификации сегментов'!$I$4:$I$691,R$2)</f>
        <v>0</v>
      </c>
      <c r="S8" s="4">
        <f t="shared" si="1"/>
        <v>3</v>
      </c>
      <c r="T8" s="13"/>
    </row>
    <row r="9" spans="1:20" ht="15.75" customHeight="1">
      <c r="A9" s="11">
        <f t="shared" si="2"/>
        <v>7</v>
      </c>
      <c r="B9" s="15" t="s">
        <v>28</v>
      </c>
      <c r="C9" s="16" t="s">
        <v>33</v>
      </c>
      <c r="D9" s="11" t="s">
        <v>25</v>
      </c>
      <c r="E9" s="11">
        <f>SUMIFS('Спецификации сегментов'!$H$4:$H$691,'Спецификации сегментов'!$C$4:$C$691,$C9,'Спецификации сегментов'!$I$4:$I$691,E$2)</f>
        <v>0</v>
      </c>
      <c r="F9" s="11">
        <f>SUMIFS('Спецификации сегментов'!$H$4:$H$691,'Спецификации сегментов'!$C$4:$C$691,$C9,'Спецификации сегментов'!$I$4:$I$691,F$2)</f>
        <v>1</v>
      </c>
      <c r="G9" s="11">
        <f>SUMIFS('Спецификации сегментов'!$H$4:$H$691,'Спецификации сегментов'!$C$4:$C$691,$C9,'Спецификации сегментов'!$I$4:$I$691,G$2)</f>
        <v>1</v>
      </c>
      <c r="H9" s="11">
        <f>SUMIFS('Спецификации сегментов'!$H$4:$H$691,'Спецификации сегментов'!$C$4:$C$691,$C9,'Спецификации сегментов'!$I$4:$I$691,H$2)</f>
        <v>3</v>
      </c>
      <c r="I9" s="11">
        <f>SUMIFS('Спецификации сегментов'!$H$4:$H$691,'Спецификации сегментов'!$C$4:$C$691,$C9,'Спецификации сегментов'!$I$4:$I$691,I$2)</f>
        <v>1</v>
      </c>
      <c r="J9" s="11">
        <f>SUMIFS('Спецификации сегментов'!$H$4:$H$691,'Спецификации сегментов'!$C$4:$C$691,$C9,'Спецификации сегментов'!$I$4:$I$691,J$2)</f>
        <v>1</v>
      </c>
      <c r="K9" s="11">
        <f>SUMIFS('Спецификации сегментов'!$H$4:$H$691,'Спецификации сегментов'!$C$4:$C$691,$C9,'Спецификации сегментов'!$I$4:$I$691,K$2)</f>
        <v>0</v>
      </c>
      <c r="L9" s="11">
        <f>SUMIFS('Спецификации сегментов'!$H$4:$H$691,'Спецификации сегментов'!$C$4:$C$691,$C9,'Спецификации сегментов'!$I$4:$I$691,L$2)</f>
        <v>4</v>
      </c>
      <c r="M9" s="11">
        <f>SUMIFS('Спецификации сегментов'!$H$4:$H$691,'Спецификации сегментов'!$C$4:$C$691,$C9,'Спецификации сегментов'!$I$4:$I$691,M$2)</f>
        <v>1</v>
      </c>
      <c r="N9" s="11">
        <f>SUMIFS('Спецификации сегментов'!$H$4:$H$691,'Спецификации сегментов'!$C$4:$C$691,$C9,'Спецификации сегментов'!$I$4:$I$691,N$2)</f>
        <v>4</v>
      </c>
      <c r="O9" s="11">
        <f>SUMIFS('Спецификации сегментов'!$H$4:$H$691,'Спецификации сегментов'!$C$4:$C$691,$C9,'Спецификации сегментов'!$I$4:$I$691,O$2)</f>
        <v>2</v>
      </c>
      <c r="P9" s="11">
        <f>SUMIFS('Спецификации сегментов'!$H$4:$H$691,'Спецификации сегментов'!$C$4:$C$691,$C9,'Спецификации сегментов'!$I$4:$I$691,P$2)</f>
        <v>0</v>
      </c>
      <c r="Q9" s="11">
        <f>SUMIFS('Спецификации сегментов'!$H$4:$H$691,'Спецификации сегментов'!$C$4:$C$691,$C9,'Спецификации сегментов'!$I$4:$I$691,Q$2)</f>
        <v>3</v>
      </c>
      <c r="R9" s="11">
        <f>SUMIFS('Спецификации сегментов'!$H$4:$H$691,'Спецификации сегментов'!$C$4:$C$691,$C9,'Спецификации сегментов'!$I$4:$I$691,R$2)</f>
        <v>1</v>
      </c>
      <c r="S9" s="4">
        <f t="shared" si="1"/>
        <v>22</v>
      </c>
      <c r="T9" s="13"/>
    </row>
    <row r="10" spans="1:20" ht="15.75" customHeight="1">
      <c r="A10" s="11">
        <f t="shared" si="2"/>
        <v>8</v>
      </c>
      <c r="B10" s="15" t="s">
        <v>28</v>
      </c>
      <c r="C10" s="16" t="s">
        <v>34</v>
      </c>
      <c r="D10" s="11" t="s">
        <v>25</v>
      </c>
      <c r="E10" s="11">
        <f>SUMIFS('Спецификации сегментов'!$H$4:$H$691,'Спецификации сегментов'!$C$4:$C$691,$C10,'Спецификации сегментов'!$I$4:$I$691,E$2)</f>
        <v>3</v>
      </c>
      <c r="F10" s="11">
        <f>SUMIFS('Спецификации сегментов'!$H$4:$H$691,'Спецификации сегментов'!$C$4:$C$691,$C10,'Спецификации сегментов'!$I$4:$I$691,F$2)</f>
        <v>1</v>
      </c>
      <c r="G10" s="11">
        <f>SUMIFS('Спецификации сегментов'!$H$4:$H$691,'Спецификации сегментов'!$C$4:$C$691,$C10,'Спецификации сегментов'!$I$4:$I$691,G$2)</f>
        <v>0</v>
      </c>
      <c r="H10" s="11">
        <f>SUMIFS('Спецификации сегментов'!$H$4:$H$691,'Спецификации сегментов'!$C$4:$C$691,$C10,'Спецификации сегментов'!$I$4:$I$691,H$2)</f>
        <v>1</v>
      </c>
      <c r="I10" s="11">
        <f>SUMIFS('Спецификации сегментов'!$H$4:$H$691,'Спецификации сегментов'!$C$4:$C$691,$C10,'Спецификации сегментов'!$I$4:$I$691,I$2)</f>
        <v>0</v>
      </c>
      <c r="J10" s="11">
        <f>SUMIFS('Спецификации сегментов'!$H$4:$H$691,'Спецификации сегментов'!$C$4:$C$691,$C10,'Спецификации сегментов'!$I$4:$I$691,J$2)</f>
        <v>0</v>
      </c>
      <c r="K10" s="11">
        <f>SUMIFS('Спецификации сегментов'!$H$4:$H$691,'Спецификации сегментов'!$C$4:$C$691,$C10,'Спецификации сегментов'!$I$4:$I$691,K$2)</f>
        <v>1</v>
      </c>
      <c r="L10" s="11">
        <f>SUMIFS('Спецификации сегментов'!$H$4:$H$691,'Спецификации сегментов'!$C$4:$C$691,$C10,'Спецификации сегментов'!$I$4:$I$691,L$2)</f>
        <v>0</v>
      </c>
      <c r="M10" s="11">
        <f>SUMIFS('Спецификации сегментов'!$H$4:$H$691,'Спецификации сегментов'!$C$4:$C$691,$C10,'Спецификации сегментов'!$I$4:$I$691,M$2)</f>
        <v>0</v>
      </c>
      <c r="N10" s="11">
        <f>SUMIFS('Спецификации сегментов'!$H$4:$H$691,'Спецификации сегментов'!$C$4:$C$691,$C10,'Спецификации сегментов'!$I$4:$I$691,N$2)</f>
        <v>0</v>
      </c>
      <c r="O10" s="11">
        <f>SUMIFS('Спецификации сегментов'!$H$4:$H$691,'Спецификации сегментов'!$C$4:$C$691,$C10,'Спецификации сегментов'!$I$4:$I$691,O$2)</f>
        <v>0</v>
      </c>
      <c r="P10" s="11">
        <f>SUMIFS('Спецификации сегментов'!$H$4:$H$691,'Спецификации сегментов'!$C$4:$C$691,$C10,'Спецификации сегментов'!$I$4:$I$691,P$2)</f>
        <v>1</v>
      </c>
      <c r="Q10" s="11">
        <f>SUMIFS('Спецификации сегментов'!$H$4:$H$691,'Спецификации сегментов'!$C$4:$C$691,$C10,'Спецификации сегментов'!$I$4:$I$691,Q$2)</f>
        <v>1</v>
      </c>
      <c r="R10" s="11">
        <f>SUMIFS('Спецификации сегментов'!$H$4:$H$691,'Спецификации сегментов'!$C$4:$C$691,$C10,'Спецификации сегментов'!$I$4:$I$691,R$2)</f>
        <v>0</v>
      </c>
      <c r="S10" s="4">
        <f t="shared" si="1"/>
        <v>8</v>
      </c>
      <c r="T10" s="13"/>
    </row>
    <row r="11" spans="1:20" ht="15.75" customHeight="1">
      <c r="A11" s="11">
        <f t="shared" si="2"/>
        <v>9</v>
      </c>
      <c r="B11" s="15" t="s">
        <v>28</v>
      </c>
      <c r="C11" s="16" t="s">
        <v>35</v>
      </c>
      <c r="D11" s="11" t="s">
        <v>25</v>
      </c>
      <c r="E11" s="11">
        <f>SUMIFS('Спецификации сегментов'!$H$4:$H$691,'Спецификации сегментов'!$C$4:$C$691,$C11,'Спецификации сегментов'!$I$4:$I$691,E$2)</f>
        <v>2</v>
      </c>
      <c r="F11" s="11">
        <f>SUMIFS('Спецификации сегментов'!$H$4:$H$691,'Спецификации сегментов'!$C$4:$C$691,$C11,'Спецификации сегментов'!$I$4:$I$691,F$2)</f>
        <v>1</v>
      </c>
      <c r="G11" s="11">
        <f>SUMIFS('Спецификации сегментов'!$H$4:$H$691,'Спецификации сегментов'!$C$4:$C$691,$C11,'Спецификации сегментов'!$I$4:$I$691,G$2)</f>
        <v>2</v>
      </c>
      <c r="H11" s="11">
        <f>SUMIFS('Спецификации сегментов'!$H$4:$H$691,'Спецификации сегментов'!$C$4:$C$691,$C11,'Спецификации сегментов'!$I$4:$I$691,H$2)</f>
        <v>1</v>
      </c>
      <c r="I11" s="11">
        <f>SUMIFS('Спецификации сегментов'!$H$4:$H$691,'Спецификации сегментов'!$C$4:$C$691,$C11,'Спецификации сегментов'!$I$4:$I$691,I$2)</f>
        <v>1</v>
      </c>
      <c r="J11" s="11">
        <f>SUMIFS('Спецификации сегментов'!$H$4:$H$691,'Спецификации сегментов'!$C$4:$C$691,$C11,'Спецификации сегментов'!$I$4:$I$691,J$2)</f>
        <v>1</v>
      </c>
      <c r="K11" s="11">
        <f>SUMIFS('Спецификации сегментов'!$H$4:$H$691,'Спецификации сегментов'!$C$4:$C$691,$C11,'Спецификации сегментов'!$I$4:$I$691,K$2)</f>
        <v>0</v>
      </c>
      <c r="L11" s="11">
        <f>SUMIFS('Спецификации сегментов'!$H$4:$H$691,'Спецификации сегментов'!$C$4:$C$691,$C11,'Спецификации сегментов'!$I$4:$I$691,L$2)</f>
        <v>2</v>
      </c>
      <c r="M11" s="11">
        <f>SUMIFS('Спецификации сегментов'!$H$4:$H$691,'Спецификации сегментов'!$C$4:$C$691,$C11,'Спецификации сегментов'!$I$4:$I$691,M$2)</f>
        <v>4</v>
      </c>
      <c r="N11" s="11">
        <f>SUMIFS('Спецификации сегментов'!$H$4:$H$691,'Спецификации сегментов'!$C$4:$C$691,$C11,'Спецификации сегментов'!$I$4:$I$691,N$2)</f>
        <v>1</v>
      </c>
      <c r="O11" s="11">
        <f>SUMIFS('Спецификации сегментов'!$H$4:$H$691,'Спецификации сегментов'!$C$4:$C$691,$C11,'Спецификации сегментов'!$I$4:$I$691,O$2)</f>
        <v>0</v>
      </c>
      <c r="P11" s="11">
        <f>SUMIFS('Спецификации сегментов'!$H$4:$H$691,'Спецификации сегментов'!$C$4:$C$691,$C11,'Спецификации сегментов'!$I$4:$I$691,P$2)</f>
        <v>0</v>
      </c>
      <c r="Q11" s="11">
        <f>SUMIFS('Спецификации сегментов'!$H$4:$H$691,'Спецификации сегментов'!$C$4:$C$691,$C11,'Спецификации сегментов'!$I$4:$I$691,Q$2)</f>
        <v>2</v>
      </c>
      <c r="R11" s="11">
        <f>SUMIFS('Спецификации сегментов'!$H$4:$H$691,'Спецификации сегментов'!$C$4:$C$691,$C11,'Спецификации сегментов'!$I$4:$I$691,R$2)</f>
        <v>0</v>
      </c>
      <c r="S11" s="4">
        <f t="shared" si="1"/>
        <v>17</v>
      </c>
      <c r="T11" s="13"/>
    </row>
    <row r="12" spans="1:20" ht="15.75" customHeight="1">
      <c r="A12" s="11">
        <f t="shared" si="2"/>
        <v>10</v>
      </c>
      <c r="B12" s="15" t="s">
        <v>28</v>
      </c>
      <c r="C12" s="16" t="s">
        <v>36</v>
      </c>
      <c r="D12" s="11" t="s">
        <v>25</v>
      </c>
      <c r="E12" s="11">
        <f>SUMIFS('Спецификации сегментов'!$H$4:$H$691,'Спецификации сегментов'!$C$4:$C$691,$C12,'Спецификации сегментов'!$I$4:$I$691,E$2)</f>
        <v>0</v>
      </c>
      <c r="F12" s="11">
        <f>SUMIFS('Спецификации сегментов'!$H$4:$H$691,'Спецификации сегментов'!$C$4:$C$691,$C12,'Спецификации сегментов'!$I$4:$I$691,F$2)</f>
        <v>0</v>
      </c>
      <c r="G12" s="11">
        <f>SUMIFS('Спецификации сегментов'!$H$4:$H$691,'Спецификации сегментов'!$C$4:$C$691,$C12,'Спецификации сегментов'!$I$4:$I$691,G$2)</f>
        <v>1</v>
      </c>
      <c r="H12" s="11">
        <f>SUMIFS('Спецификации сегментов'!$H$4:$H$691,'Спецификации сегментов'!$C$4:$C$691,$C12,'Спецификации сегментов'!$I$4:$I$691,H$2)</f>
        <v>0</v>
      </c>
      <c r="I12" s="11">
        <f>SUMIFS('Спецификации сегментов'!$H$4:$H$691,'Спецификации сегментов'!$C$4:$C$691,$C12,'Спецификации сегментов'!$I$4:$I$691,I$2)</f>
        <v>1</v>
      </c>
      <c r="J12" s="11">
        <f>SUMIFS('Спецификации сегментов'!$H$4:$H$691,'Спецификации сегментов'!$C$4:$C$691,$C12,'Спецификации сегментов'!$I$4:$I$691,J$2)</f>
        <v>2</v>
      </c>
      <c r="K12" s="11">
        <f>SUMIFS('Спецификации сегментов'!$H$4:$H$691,'Спецификации сегментов'!$C$4:$C$691,$C12,'Спецификации сегментов'!$I$4:$I$691,K$2)</f>
        <v>0</v>
      </c>
      <c r="L12" s="11">
        <f>SUMIFS('Спецификации сегментов'!$H$4:$H$691,'Спецификации сегментов'!$C$4:$C$691,$C12,'Спецификации сегментов'!$I$4:$I$691,L$2)</f>
        <v>1</v>
      </c>
      <c r="M12" s="11">
        <f>SUMIFS('Спецификации сегментов'!$H$4:$H$691,'Спецификации сегментов'!$C$4:$C$691,$C12,'Спецификации сегментов'!$I$4:$I$691,M$2)</f>
        <v>0</v>
      </c>
      <c r="N12" s="11">
        <f>SUMIFS('Спецификации сегментов'!$H$4:$H$691,'Спецификации сегментов'!$C$4:$C$691,$C12,'Спецификации сегментов'!$I$4:$I$691,N$2)</f>
        <v>0</v>
      </c>
      <c r="O12" s="11">
        <f>SUMIFS('Спецификации сегментов'!$H$4:$H$691,'Спецификации сегментов'!$C$4:$C$691,$C12,'Спецификации сегментов'!$I$4:$I$691,O$2)</f>
        <v>0</v>
      </c>
      <c r="P12" s="11">
        <f>SUMIFS('Спецификации сегментов'!$H$4:$H$691,'Спецификации сегментов'!$C$4:$C$691,$C12,'Спецификации сегментов'!$I$4:$I$691,P$2)</f>
        <v>0</v>
      </c>
      <c r="Q12" s="11">
        <f>SUMIFS('Спецификации сегментов'!$H$4:$H$691,'Спецификации сегментов'!$C$4:$C$691,$C12,'Спецификации сегментов'!$I$4:$I$691,Q$2)</f>
        <v>1</v>
      </c>
      <c r="R12" s="11">
        <f>SUMIFS('Спецификации сегментов'!$H$4:$H$691,'Спецификации сегментов'!$C$4:$C$691,$C12,'Спецификации сегментов'!$I$4:$I$691,R$2)</f>
        <v>0</v>
      </c>
      <c r="S12" s="4">
        <f t="shared" si="1"/>
        <v>6</v>
      </c>
      <c r="T12" s="13"/>
    </row>
    <row r="13" spans="1:20" ht="15.75" customHeight="1">
      <c r="A13" s="11">
        <f t="shared" si="2"/>
        <v>11</v>
      </c>
      <c r="B13" s="15" t="s">
        <v>28</v>
      </c>
      <c r="C13" s="16" t="s">
        <v>37</v>
      </c>
      <c r="D13" s="11" t="s">
        <v>25</v>
      </c>
      <c r="E13" s="11">
        <f>SUMIFS('Спецификации сегментов'!$H$4:$H$691,'Спецификации сегментов'!$C$4:$C$691,$C13,'Спецификации сегментов'!$I$4:$I$691,E$2)</f>
        <v>3</v>
      </c>
      <c r="F13" s="11">
        <f>SUMIFS('Спецификации сегментов'!$H$4:$H$691,'Спецификации сегментов'!$C$4:$C$691,$C13,'Спецификации сегментов'!$I$4:$I$691,F$2)</f>
        <v>2</v>
      </c>
      <c r="G13" s="11">
        <f>SUMIFS('Спецификации сегментов'!$H$4:$H$691,'Спецификации сегментов'!$C$4:$C$691,$C13,'Спецификации сегментов'!$I$4:$I$691,G$2)</f>
        <v>3</v>
      </c>
      <c r="H13" s="11">
        <f>SUMIFS('Спецификации сегментов'!$H$4:$H$691,'Спецификации сегментов'!$C$4:$C$691,$C13,'Спецификации сегментов'!$I$4:$I$691,H$2)</f>
        <v>2</v>
      </c>
      <c r="I13" s="11">
        <f>SUMIFS('Спецификации сегментов'!$H$4:$H$691,'Спецификации сегментов'!$C$4:$C$691,$C13,'Спецификации сегментов'!$I$4:$I$691,I$2)</f>
        <v>3</v>
      </c>
      <c r="J13" s="11">
        <f>SUMIFS('Спецификации сегментов'!$H$4:$H$691,'Спецификации сегментов'!$C$4:$C$691,$C13,'Спецификации сегментов'!$I$4:$I$691,J$2)</f>
        <v>2</v>
      </c>
      <c r="K13" s="11">
        <f>SUMIFS('Спецификации сегментов'!$H$4:$H$691,'Спецификации сегментов'!$C$4:$C$691,$C13,'Спецификации сегментов'!$I$4:$I$691,K$2)</f>
        <v>8</v>
      </c>
      <c r="L13" s="11">
        <f>SUMIFS('Спецификации сегментов'!$H$4:$H$691,'Спецификации сегментов'!$C$4:$C$691,$C13,'Спецификации сегментов'!$I$4:$I$691,L$2)</f>
        <v>0</v>
      </c>
      <c r="M13" s="11">
        <f>SUMIFS('Спецификации сегментов'!$H$4:$H$691,'Спецификации сегментов'!$C$4:$C$691,$C13,'Спецификации сегментов'!$I$4:$I$691,M$2)</f>
        <v>1</v>
      </c>
      <c r="N13" s="11">
        <f>SUMIFS('Спецификации сегментов'!$H$4:$H$691,'Спецификации сегментов'!$C$4:$C$691,$C13,'Спецификации сегментов'!$I$4:$I$691,N$2)</f>
        <v>1</v>
      </c>
      <c r="O13" s="11">
        <f>SUMIFS('Спецификации сегментов'!$H$4:$H$691,'Спецификации сегментов'!$C$4:$C$691,$C13,'Спецификации сегментов'!$I$4:$I$691,O$2)</f>
        <v>2</v>
      </c>
      <c r="P13" s="11">
        <f>SUMIFS('Спецификации сегментов'!$H$4:$H$691,'Спецификации сегментов'!$C$4:$C$691,$C13,'Спецификации сегментов'!$I$4:$I$691,P$2)</f>
        <v>3</v>
      </c>
      <c r="Q13" s="11">
        <f>SUMIFS('Спецификации сегментов'!$H$4:$H$691,'Спецификации сегментов'!$C$4:$C$691,$C13,'Спецификации сегментов'!$I$4:$I$691,Q$2)</f>
        <v>1</v>
      </c>
      <c r="R13" s="11">
        <f>SUMIFS('Спецификации сегментов'!$H$4:$H$691,'Спецификации сегментов'!$C$4:$C$691,$C13,'Спецификации сегментов'!$I$4:$I$691,R$2)</f>
        <v>5</v>
      </c>
      <c r="S13" s="4">
        <f t="shared" si="1"/>
        <v>36</v>
      </c>
      <c r="T13" s="13"/>
    </row>
    <row r="14" spans="1:20" ht="15.75" customHeight="1">
      <c r="A14" s="11">
        <f t="shared" si="2"/>
        <v>12</v>
      </c>
      <c r="B14" s="12" t="s">
        <v>38</v>
      </c>
      <c r="C14" s="11" t="s">
        <v>39</v>
      </c>
      <c r="D14" s="11" t="s">
        <v>25</v>
      </c>
      <c r="E14" s="11">
        <f>SUMIFS('Спецификации сегментов'!$H$4:$H$691,'Спецификации сегментов'!$C$4:$C$691,$C14,'Спецификации сегментов'!$I$4:$I$691,E$2)</f>
        <v>0</v>
      </c>
      <c r="F14" s="11">
        <f>SUMIFS('Спецификации сегментов'!$H$4:$H$691,'Спецификации сегментов'!$C$4:$C$691,$C14,'Спецификации сегментов'!$I$4:$I$691,F$2)</f>
        <v>0</v>
      </c>
      <c r="G14" s="11">
        <f>SUMIFS('Спецификации сегментов'!$H$4:$H$691,'Спецификации сегментов'!$C$4:$C$691,$C14,'Спецификации сегментов'!$I$4:$I$691,G$2)</f>
        <v>0</v>
      </c>
      <c r="H14" s="11">
        <f>SUMIFS('Спецификации сегментов'!$H$4:$H$691,'Спецификации сегментов'!$C$4:$C$691,$C14,'Спецификации сегментов'!$I$4:$I$691,H$2)</f>
        <v>0</v>
      </c>
      <c r="I14" s="11">
        <f>SUMIFS('Спецификации сегментов'!$H$4:$H$691,'Спецификации сегментов'!$C$4:$C$691,$C14,'Спецификации сегментов'!$I$4:$I$691,I$2)</f>
        <v>0</v>
      </c>
      <c r="J14" s="11">
        <f>SUMIFS('Спецификации сегментов'!$H$4:$H$691,'Спецификации сегментов'!$C$4:$C$691,$C14,'Спецификации сегментов'!$I$4:$I$691,J$2)</f>
        <v>0</v>
      </c>
      <c r="K14" s="11">
        <f>SUMIFS('Спецификации сегментов'!$H$4:$H$691,'Спецификации сегментов'!$C$4:$C$691,$C14,'Спецификации сегментов'!$I$4:$I$691,K$2)</f>
        <v>0</v>
      </c>
      <c r="L14" s="11">
        <f>SUMIFS('Спецификации сегментов'!$H$4:$H$691,'Спецификации сегментов'!$C$4:$C$691,$C14,'Спецификации сегментов'!$I$4:$I$691,L$2)</f>
        <v>0</v>
      </c>
      <c r="M14" s="11">
        <f>SUMIFS('Спецификации сегментов'!$H$4:$H$691,'Спецификации сегментов'!$C$4:$C$691,$C14,'Спецификации сегментов'!$I$4:$I$691,M$2)</f>
        <v>0</v>
      </c>
      <c r="N14" s="11">
        <f>SUMIFS('Спецификации сегментов'!$H$4:$H$691,'Спецификации сегментов'!$C$4:$C$691,$C14,'Спецификации сегментов'!$I$4:$I$691,N$2)</f>
        <v>0</v>
      </c>
      <c r="O14" s="11">
        <f>SUMIFS('Спецификации сегментов'!$H$4:$H$691,'Спецификации сегментов'!$C$4:$C$691,$C14,'Спецификации сегментов'!$I$4:$I$691,O$2)</f>
        <v>0</v>
      </c>
      <c r="P14" s="11">
        <f>SUMIFS('Спецификации сегментов'!$H$4:$H$691,'Спецификации сегментов'!$C$4:$C$691,$C14,'Спецификации сегментов'!$I$4:$I$691,P$2)</f>
        <v>0</v>
      </c>
      <c r="Q14" s="11">
        <f>SUMIFS('Спецификации сегментов'!$H$4:$H$691,'Спецификации сегментов'!$C$4:$C$691,$C14,'Спецификации сегментов'!$I$4:$I$691,Q$2)</f>
        <v>0</v>
      </c>
      <c r="R14" s="11">
        <f>SUMIFS('Спецификации сегментов'!$H$4:$H$691,'Спецификации сегментов'!$C$4:$C$691,$C14,'Спецификации сегментов'!$I$4:$I$691,R$2)</f>
        <v>0</v>
      </c>
      <c r="S14" s="4">
        <f t="shared" si="1"/>
        <v>0</v>
      </c>
      <c r="T14" s="13"/>
    </row>
    <row r="15" spans="1:20" ht="15.75" customHeight="1">
      <c r="A15" s="11">
        <f t="shared" si="2"/>
        <v>13</v>
      </c>
      <c r="B15" s="12" t="s">
        <v>38</v>
      </c>
      <c r="C15" s="11" t="s">
        <v>40</v>
      </c>
      <c r="D15" s="11" t="s">
        <v>25</v>
      </c>
      <c r="E15" s="11">
        <f>SUMIFS('Спецификации сегментов'!$H$4:$H$691,'Спецификации сегментов'!$C$4:$C$691,$C15,'Спецификации сегментов'!$I$4:$I$691,E$2)</f>
        <v>1</v>
      </c>
      <c r="F15" s="11">
        <f>SUMIFS('Спецификации сегментов'!$H$4:$H$691,'Спецификации сегментов'!$C$4:$C$691,$C15,'Спецификации сегментов'!$I$4:$I$691,F$2)</f>
        <v>0</v>
      </c>
      <c r="G15" s="11">
        <f>SUMIFS('Спецификации сегментов'!$H$4:$H$691,'Спецификации сегментов'!$C$4:$C$691,$C15,'Спецификации сегментов'!$I$4:$I$691,G$2)</f>
        <v>1</v>
      </c>
      <c r="H15" s="11">
        <f>SUMIFS('Спецификации сегментов'!$H$4:$H$691,'Спецификации сегментов'!$C$4:$C$691,$C15,'Спецификации сегментов'!$I$4:$I$691,H$2)</f>
        <v>0</v>
      </c>
      <c r="I15" s="11">
        <f>SUMIFS('Спецификации сегментов'!$H$4:$H$691,'Спецификации сегментов'!$C$4:$C$691,$C15,'Спецификации сегментов'!$I$4:$I$691,I$2)</f>
        <v>0</v>
      </c>
      <c r="J15" s="11">
        <f>SUMIFS('Спецификации сегментов'!$H$4:$H$691,'Спецификации сегментов'!$C$4:$C$691,$C15,'Спецификации сегментов'!$I$4:$I$691,J$2)</f>
        <v>0</v>
      </c>
      <c r="K15" s="11">
        <f>SUMIFS('Спецификации сегментов'!$H$4:$H$691,'Спецификации сегментов'!$C$4:$C$691,$C15,'Спецификации сегментов'!$I$4:$I$691,K$2)</f>
        <v>0</v>
      </c>
      <c r="L15" s="11">
        <f>SUMIFS('Спецификации сегментов'!$H$4:$H$691,'Спецификации сегментов'!$C$4:$C$691,$C15,'Спецификации сегментов'!$I$4:$I$691,L$2)</f>
        <v>0</v>
      </c>
      <c r="M15" s="11">
        <f>SUMIFS('Спецификации сегментов'!$H$4:$H$691,'Спецификации сегментов'!$C$4:$C$691,$C15,'Спецификации сегментов'!$I$4:$I$691,M$2)</f>
        <v>0</v>
      </c>
      <c r="N15" s="11">
        <f>SUMIFS('Спецификации сегментов'!$H$4:$H$691,'Спецификации сегментов'!$C$4:$C$691,$C15,'Спецификации сегментов'!$I$4:$I$691,N$2)</f>
        <v>2</v>
      </c>
      <c r="O15" s="11">
        <f>SUMIFS('Спецификации сегментов'!$H$4:$H$691,'Спецификации сегментов'!$C$4:$C$691,$C15,'Спецификации сегментов'!$I$4:$I$691,O$2)</f>
        <v>0</v>
      </c>
      <c r="P15" s="11">
        <f>SUMIFS('Спецификации сегментов'!$H$4:$H$691,'Спецификации сегментов'!$C$4:$C$691,$C15,'Спецификации сегментов'!$I$4:$I$691,P$2)</f>
        <v>1</v>
      </c>
      <c r="Q15" s="11">
        <f>SUMIFS('Спецификации сегментов'!$H$4:$H$691,'Спецификации сегментов'!$C$4:$C$691,$C15,'Спецификации сегментов'!$I$4:$I$691,Q$2)</f>
        <v>0</v>
      </c>
      <c r="R15" s="11">
        <f>SUMIFS('Спецификации сегментов'!$H$4:$H$691,'Спецификации сегментов'!$C$4:$C$691,$C15,'Спецификации сегментов'!$I$4:$I$691,R$2)</f>
        <v>1</v>
      </c>
      <c r="S15" s="4">
        <f t="shared" si="1"/>
        <v>6</v>
      </c>
      <c r="T15" s="13"/>
    </row>
    <row r="16" spans="1:20" ht="15.75" customHeight="1">
      <c r="A16" s="11">
        <f t="shared" si="2"/>
        <v>14</v>
      </c>
      <c r="B16" s="12" t="s">
        <v>38</v>
      </c>
      <c r="C16" s="11" t="s">
        <v>41</v>
      </c>
      <c r="D16" s="11" t="s">
        <v>25</v>
      </c>
      <c r="E16" s="11">
        <f>SUMIFS('Спецификации сегментов'!$H$4:$H$691,'Спецификации сегментов'!$C$4:$C$691,$C16,'Спецификации сегментов'!$I$4:$I$691,E$2)</f>
        <v>1</v>
      </c>
      <c r="F16" s="11">
        <f>SUMIFS('Спецификации сегментов'!$H$4:$H$691,'Спецификации сегментов'!$C$4:$C$691,$C16,'Спецификации сегментов'!$I$4:$I$691,F$2)</f>
        <v>1</v>
      </c>
      <c r="G16" s="11">
        <f>SUMIFS('Спецификации сегментов'!$H$4:$H$691,'Спецификации сегментов'!$C$4:$C$691,$C16,'Спецификации сегментов'!$I$4:$I$691,G$2)</f>
        <v>1</v>
      </c>
      <c r="H16" s="11">
        <f>SUMIFS('Спецификации сегментов'!$H$4:$H$691,'Спецификации сегментов'!$C$4:$C$691,$C16,'Спецификации сегментов'!$I$4:$I$691,H$2)</f>
        <v>0</v>
      </c>
      <c r="I16" s="11">
        <f>SUMIFS('Спецификации сегментов'!$H$4:$H$691,'Спецификации сегментов'!$C$4:$C$691,$C16,'Спецификации сегментов'!$I$4:$I$691,I$2)</f>
        <v>2</v>
      </c>
      <c r="J16" s="11">
        <f>SUMIFS('Спецификации сегментов'!$H$4:$H$691,'Спецификации сегментов'!$C$4:$C$691,$C16,'Спецификации сегментов'!$I$4:$I$691,J$2)</f>
        <v>2</v>
      </c>
      <c r="K16" s="11">
        <f>SUMIFS('Спецификации сегментов'!$H$4:$H$691,'Спецификации сегментов'!$C$4:$C$691,$C16,'Спецификации сегментов'!$I$4:$I$691,K$2)</f>
        <v>0</v>
      </c>
      <c r="L16" s="11">
        <f>SUMIFS('Спецификации сегментов'!$H$4:$H$691,'Спецификации сегментов'!$C$4:$C$691,$C16,'Спецификации сегментов'!$I$4:$I$691,L$2)</f>
        <v>0</v>
      </c>
      <c r="M16" s="11">
        <f>SUMIFS('Спецификации сегментов'!$H$4:$H$691,'Спецификации сегментов'!$C$4:$C$691,$C16,'Спецификации сегментов'!$I$4:$I$691,M$2)</f>
        <v>0</v>
      </c>
      <c r="N16" s="11">
        <f>SUMIFS('Спецификации сегментов'!$H$4:$H$691,'Спецификации сегментов'!$C$4:$C$691,$C16,'Спецификации сегментов'!$I$4:$I$691,N$2)</f>
        <v>1</v>
      </c>
      <c r="O16" s="11">
        <f>SUMIFS('Спецификации сегментов'!$H$4:$H$691,'Спецификации сегментов'!$C$4:$C$691,$C16,'Спецификации сегментов'!$I$4:$I$691,O$2)</f>
        <v>4</v>
      </c>
      <c r="P16" s="11">
        <f>SUMIFS('Спецификации сегментов'!$H$4:$H$691,'Спецификации сегментов'!$C$4:$C$691,$C16,'Спецификации сегментов'!$I$4:$I$691,P$2)</f>
        <v>2</v>
      </c>
      <c r="Q16" s="11">
        <f>SUMIFS('Спецификации сегментов'!$H$4:$H$691,'Спецификации сегментов'!$C$4:$C$691,$C16,'Спецификации сегментов'!$I$4:$I$691,Q$2)</f>
        <v>0</v>
      </c>
      <c r="R16" s="11">
        <f>SUMIFS('Спецификации сегментов'!$H$4:$H$691,'Спецификации сегментов'!$C$4:$C$691,$C16,'Спецификации сегментов'!$I$4:$I$691,R$2)</f>
        <v>1</v>
      </c>
      <c r="S16" s="4">
        <f t="shared" si="1"/>
        <v>15</v>
      </c>
      <c r="T16" s="13"/>
    </row>
    <row r="17" spans="1:20" ht="15.75" customHeight="1">
      <c r="A17" s="11">
        <f t="shared" si="2"/>
        <v>15</v>
      </c>
      <c r="B17" s="12" t="s">
        <v>38</v>
      </c>
      <c r="C17" s="11" t="s">
        <v>42</v>
      </c>
      <c r="D17" s="11" t="s">
        <v>25</v>
      </c>
      <c r="E17" s="11">
        <f>SUMIFS('Спецификации сегментов'!$H$4:$H$691,'Спецификации сегментов'!$C$4:$C$691,$C17,'Спецификации сегментов'!$I$4:$I$691,E$2)</f>
        <v>0</v>
      </c>
      <c r="F17" s="11">
        <f>SUMIFS('Спецификации сегментов'!$H$4:$H$691,'Спецификации сегментов'!$C$4:$C$691,$C17,'Спецификации сегментов'!$I$4:$I$691,F$2)</f>
        <v>0</v>
      </c>
      <c r="G17" s="11">
        <f>SUMIFS('Спецификации сегментов'!$H$4:$H$691,'Спецификации сегментов'!$C$4:$C$691,$C17,'Спецификации сегментов'!$I$4:$I$691,G$2)</f>
        <v>0</v>
      </c>
      <c r="H17" s="11">
        <f>SUMIFS('Спецификации сегментов'!$H$4:$H$691,'Спецификации сегментов'!$C$4:$C$691,$C17,'Спецификации сегментов'!$I$4:$I$691,H$2)</f>
        <v>0</v>
      </c>
      <c r="I17" s="11">
        <f>SUMIFS('Спецификации сегментов'!$H$4:$H$691,'Спецификации сегментов'!$C$4:$C$691,$C17,'Спецификации сегментов'!$I$4:$I$691,I$2)</f>
        <v>0</v>
      </c>
      <c r="J17" s="11">
        <f>SUMIFS('Спецификации сегментов'!$H$4:$H$691,'Спецификации сегментов'!$C$4:$C$691,$C17,'Спецификации сегментов'!$I$4:$I$691,J$2)</f>
        <v>0</v>
      </c>
      <c r="K17" s="11">
        <f>SUMIFS('Спецификации сегментов'!$H$4:$H$691,'Спецификации сегментов'!$C$4:$C$691,$C17,'Спецификации сегментов'!$I$4:$I$691,K$2)</f>
        <v>0</v>
      </c>
      <c r="L17" s="11">
        <f>SUMIFS('Спецификации сегментов'!$H$4:$H$691,'Спецификации сегментов'!$C$4:$C$691,$C17,'Спецификации сегментов'!$I$4:$I$691,L$2)</f>
        <v>0</v>
      </c>
      <c r="M17" s="11">
        <f>SUMIFS('Спецификации сегментов'!$H$4:$H$691,'Спецификации сегментов'!$C$4:$C$691,$C17,'Спецификации сегментов'!$I$4:$I$691,M$2)</f>
        <v>0</v>
      </c>
      <c r="N17" s="11">
        <f>SUMIFS('Спецификации сегментов'!$H$4:$H$691,'Спецификации сегментов'!$C$4:$C$691,$C17,'Спецификации сегментов'!$I$4:$I$691,N$2)</f>
        <v>0</v>
      </c>
      <c r="O17" s="11">
        <f>SUMIFS('Спецификации сегментов'!$H$4:$H$691,'Спецификации сегментов'!$C$4:$C$691,$C17,'Спецификации сегментов'!$I$4:$I$691,O$2)</f>
        <v>0</v>
      </c>
      <c r="P17" s="11">
        <f>SUMIFS('Спецификации сегментов'!$H$4:$H$691,'Спецификации сегментов'!$C$4:$C$691,$C17,'Спецификации сегментов'!$I$4:$I$691,P$2)</f>
        <v>0</v>
      </c>
      <c r="Q17" s="11">
        <f>SUMIFS('Спецификации сегментов'!$H$4:$H$691,'Спецификации сегментов'!$C$4:$C$691,$C17,'Спецификации сегментов'!$I$4:$I$691,Q$2)</f>
        <v>0</v>
      </c>
      <c r="R17" s="11">
        <f>SUMIFS('Спецификации сегментов'!$H$4:$H$691,'Спецификации сегментов'!$C$4:$C$691,$C17,'Спецификации сегментов'!$I$4:$I$691,R$2)</f>
        <v>0</v>
      </c>
      <c r="S17" s="4">
        <f t="shared" si="1"/>
        <v>0</v>
      </c>
      <c r="T17" s="13"/>
    </row>
    <row r="18" spans="1:20" ht="15.75" customHeight="1">
      <c r="A18" s="11">
        <f t="shared" si="2"/>
        <v>16</v>
      </c>
      <c r="B18" s="12" t="s">
        <v>38</v>
      </c>
      <c r="C18" s="11" t="s">
        <v>43</v>
      </c>
      <c r="D18" s="11" t="s">
        <v>25</v>
      </c>
      <c r="E18" s="11">
        <f>SUMIFS('Спецификации сегментов'!$H$4:$H$691,'Спецификации сегментов'!$C$4:$C$691,$C18,'Спецификации сегментов'!$I$4:$I$691,E$2)</f>
        <v>1</v>
      </c>
      <c r="F18" s="11">
        <f>SUMIFS('Спецификации сегментов'!$H$4:$H$691,'Спецификации сегментов'!$C$4:$C$691,$C18,'Спецификации сегментов'!$I$4:$I$691,F$2)</f>
        <v>3</v>
      </c>
      <c r="G18" s="11">
        <f>SUMIFS('Спецификации сегментов'!$H$4:$H$691,'Спецификации сегментов'!$C$4:$C$691,$C18,'Спецификации сегментов'!$I$4:$I$691,G$2)</f>
        <v>2</v>
      </c>
      <c r="H18" s="11">
        <f>SUMIFS('Спецификации сегментов'!$H$4:$H$691,'Спецификации сегментов'!$C$4:$C$691,$C18,'Спецификации сегментов'!$I$4:$I$691,H$2)</f>
        <v>3</v>
      </c>
      <c r="I18" s="11">
        <f>SUMIFS('Спецификации сегментов'!$H$4:$H$691,'Спецификации сегментов'!$C$4:$C$691,$C18,'Спецификации сегментов'!$I$4:$I$691,I$2)</f>
        <v>2</v>
      </c>
      <c r="J18" s="11">
        <f>SUMIFS('Спецификации сегментов'!$H$4:$H$691,'Спецификации сегментов'!$C$4:$C$691,$C18,'Спецификации сегментов'!$I$4:$I$691,J$2)</f>
        <v>3</v>
      </c>
      <c r="K18" s="11">
        <f>SUMIFS('Спецификации сегментов'!$H$4:$H$691,'Спецификации сегментов'!$C$4:$C$691,$C18,'Спецификации сегментов'!$I$4:$I$691,K$2)</f>
        <v>0</v>
      </c>
      <c r="L18" s="11">
        <f>SUMIFS('Спецификации сегментов'!$H$4:$H$691,'Спецификации сегментов'!$C$4:$C$691,$C18,'Спецификации сегментов'!$I$4:$I$691,L$2)</f>
        <v>0</v>
      </c>
      <c r="M18" s="11">
        <f>SUMIFS('Спецификации сегментов'!$H$4:$H$691,'Спецификации сегментов'!$C$4:$C$691,$C18,'Спецификации сегментов'!$I$4:$I$691,M$2)</f>
        <v>2</v>
      </c>
      <c r="N18" s="11">
        <f>SUMIFS('Спецификации сегментов'!$H$4:$H$691,'Спецификации сегментов'!$C$4:$C$691,$C18,'Спецификации сегментов'!$I$4:$I$691,N$2)</f>
        <v>1</v>
      </c>
      <c r="O18" s="11">
        <f>SUMIFS('Спецификации сегментов'!$H$4:$H$691,'Спецификации сегментов'!$C$4:$C$691,$C18,'Спецификации сегментов'!$I$4:$I$691,O$2)</f>
        <v>4</v>
      </c>
      <c r="P18" s="11">
        <f>SUMIFS('Спецификации сегментов'!$H$4:$H$691,'Спецификации сегментов'!$C$4:$C$691,$C18,'Спецификации сегментов'!$I$4:$I$691,P$2)</f>
        <v>2</v>
      </c>
      <c r="Q18" s="11">
        <f>SUMIFS('Спецификации сегментов'!$H$4:$H$691,'Спецификации сегментов'!$C$4:$C$691,$C18,'Спецификации сегментов'!$I$4:$I$691,Q$2)</f>
        <v>4</v>
      </c>
      <c r="R18" s="11">
        <f>SUMIFS('Спецификации сегментов'!$H$4:$H$691,'Спецификации сегментов'!$C$4:$C$691,$C18,'Спецификации сегментов'!$I$4:$I$691,R$2)</f>
        <v>1</v>
      </c>
      <c r="S18" s="4">
        <f t="shared" si="1"/>
        <v>28</v>
      </c>
      <c r="T18" s="13"/>
    </row>
    <row r="19" spans="1:20" ht="15.75" customHeight="1">
      <c r="A19" s="11">
        <f t="shared" si="2"/>
        <v>17</v>
      </c>
      <c r="B19" s="12" t="s">
        <v>38</v>
      </c>
      <c r="C19" s="11" t="s">
        <v>44</v>
      </c>
      <c r="D19" s="11" t="s">
        <v>25</v>
      </c>
      <c r="E19" s="11">
        <f>SUMIFS('Спецификации сегментов'!$H$4:$H$691,'Спецификации сегментов'!$C$4:$C$691,$C19,'Спецификации сегментов'!$I$4:$I$691,E$2)</f>
        <v>0</v>
      </c>
      <c r="F19" s="11">
        <f>SUMIFS('Спецификации сегментов'!$H$4:$H$691,'Спецификации сегментов'!$C$4:$C$691,$C19,'Спецификации сегментов'!$I$4:$I$691,F$2)</f>
        <v>0</v>
      </c>
      <c r="G19" s="11">
        <f>SUMIFS('Спецификации сегментов'!$H$4:$H$691,'Спецификации сегментов'!$C$4:$C$691,$C19,'Спецификации сегментов'!$I$4:$I$691,G$2)</f>
        <v>0</v>
      </c>
      <c r="H19" s="11">
        <f>SUMIFS('Спецификации сегментов'!$H$4:$H$691,'Спецификации сегментов'!$C$4:$C$691,$C19,'Спецификации сегментов'!$I$4:$I$691,H$2)</f>
        <v>0</v>
      </c>
      <c r="I19" s="11">
        <f>SUMIFS('Спецификации сегментов'!$H$4:$H$691,'Спецификации сегментов'!$C$4:$C$691,$C19,'Спецификации сегментов'!$I$4:$I$691,I$2)</f>
        <v>0</v>
      </c>
      <c r="J19" s="11">
        <f>SUMIFS('Спецификации сегментов'!$H$4:$H$691,'Спецификации сегментов'!$C$4:$C$691,$C19,'Спецификации сегментов'!$I$4:$I$691,J$2)</f>
        <v>0</v>
      </c>
      <c r="K19" s="11">
        <f>SUMIFS('Спецификации сегментов'!$H$4:$H$691,'Спецификации сегментов'!$C$4:$C$691,$C19,'Спецификации сегментов'!$I$4:$I$691,K$2)</f>
        <v>0</v>
      </c>
      <c r="L19" s="11">
        <f>SUMIFS('Спецификации сегментов'!$H$4:$H$691,'Спецификации сегментов'!$C$4:$C$691,$C19,'Спецификации сегментов'!$I$4:$I$691,L$2)</f>
        <v>0</v>
      </c>
      <c r="M19" s="11">
        <f>SUMIFS('Спецификации сегментов'!$H$4:$H$691,'Спецификации сегментов'!$C$4:$C$691,$C19,'Спецификации сегментов'!$I$4:$I$691,M$2)</f>
        <v>0</v>
      </c>
      <c r="N19" s="11">
        <f>SUMIFS('Спецификации сегментов'!$H$4:$H$691,'Спецификации сегментов'!$C$4:$C$691,$C19,'Спецификации сегментов'!$I$4:$I$691,N$2)</f>
        <v>0</v>
      </c>
      <c r="O19" s="11">
        <f>SUMIFS('Спецификации сегментов'!$H$4:$H$691,'Спецификации сегментов'!$C$4:$C$691,$C19,'Спецификации сегментов'!$I$4:$I$691,O$2)</f>
        <v>0</v>
      </c>
      <c r="P19" s="11">
        <f>SUMIFS('Спецификации сегментов'!$H$4:$H$691,'Спецификации сегментов'!$C$4:$C$691,$C19,'Спецификации сегментов'!$I$4:$I$691,P$2)</f>
        <v>0</v>
      </c>
      <c r="Q19" s="11">
        <f>SUMIFS('Спецификации сегментов'!$H$4:$H$691,'Спецификации сегментов'!$C$4:$C$691,$C19,'Спецификации сегментов'!$I$4:$I$691,Q$2)</f>
        <v>0</v>
      </c>
      <c r="R19" s="11">
        <f>SUMIFS('Спецификации сегментов'!$H$4:$H$691,'Спецификации сегментов'!$C$4:$C$691,$C19,'Спецификации сегментов'!$I$4:$I$691,R$2)</f>
        <v>0</v>
      </c>
      <c r="S19" s="4">
        <f t="shared" si="1"/>
        <v>0</v>
      </c>
      <c r="T19" s="13"/>
    </row>
    <row r="20" spans="1:20" ht="15.75" customHeight="1">
      <c r="A20" s="11">
        <f t="shared" si="2"/>
        <v>18</v>
      </c>
      <c r="B20" s="12" t="s">
        <v>38</v>
      </c>
      <c r="C20" s="11" t="s">
        <v>45</v>
      </c>
      <c r="D20" s="11" t="s">
        <v>25</v>
      </c>
      <c r="E20" s="11">
        <f>SUMIFS('Спецификации сегментов'!$H$4:$H$691,'Спецификации сегментов'!$C$4:$C$691,$C20,'Спецификации сегментов'!$I$4:$I$691,E$2)</f>
        <v>0</v>
      </c>
      <c r="F20" s="11">
        <f>SUMIFS('Спецификации сегментов'!$H$4:$H$691,'Спецификации сегментов'!$C$4:$C$691,$C20,'Спецификации сегментов'!$I$4:$I$691,F$2)</f>
        <v>0</v>
      </c>
      <c r="G20" s="11">
        <f>SUMIFS('Спецификации сегментов'!$H$4:$H$691,'Спецификации сегментов'!$C$4:$C$691,$C20,'Спецификации сегментов'!$I$4:$I$691,G$2)</f>
        <v>0</v>
      </c>
      <c r="H20" s="11">
        <f>SUMIFS('Спецификации сегментов'!$H$4:$H$691,'Спецификации сегментов'!$C$4:$C$691,$C20,'Спецификации сегментов'!$I$4:$I$691,H$2)</f>
        <v>0</v>
      </c>
      <c r="I20" s="11">
        <f>SUMIFS('Спецификации сегментов'!$H$4:$H$691,'Спецификации сегментов'!$C$4:$C$691,$C20,'Спецификации сегментов'!$I$4:$I$691,I$2)</f>
        <v>0</v>
      </c>
      <c r="J20" s="11">
        <f>SUMIFS('Спецификации сегментов'!$H$4:$H$691,'Спецификации сегментов'!$C$4:$C$691,$C20,'Спецификации сегментов'!$I$4:$I$691,J$2)</f>
        <v>0</v>
      </c>
      <c r="K20" s="11">
        <f>SUMIFS('Спецификации сегментов'!$H$4:$H$691,'Спецификации сегментов'!$C$4:$C$691,$C20,'Спецификации сегментов'!$I$4:$I$691,K$2)</f>
        <v>0</v>
      </c>
      <c r="L20" s="11">
        <f>SUMIFS('Спецификации сегментов'!$H$4:$H$691,'Спецификации сегментов'!$C$4:$C$691,$C20,'Спецификации сегментов'!$I$4:$I$691,L$2)</f>
        <v>0</v>
      </c>
      <c r="M20" s="11">
        <f>SUMIFS('Спецификации сегментов'!$H$4:$H$691,'Спецификации сегментов'!$C$4:$C$691,$C20,'Спецификации сегментов'!$I$4:$I$691,M$2)</f>
        <v>0</v>
      </c>
      <c r="N20" s="11">
        <f>SUMIFS('Спецификации сегментов'!$H$4:$H$691,'Спецификации сегментов'!$C$4:$C$691,$C20,'Спецификации сегментов'!$I$4:$I$691,N$2)</f>
        <v>0</v>
      </c>
      <c r="O20" s="11">
        <f>SUMIFS('Спецификации сегментов'!$H$4:$H$691,'Спецификации сегментов'!$C$4:$C$691,$C20,'Спецификации сегментов'!$I$4:$I$691,O$2)</f>
        <v>0</v>
      </c>
      <c r="P20" s="11">
        <f>SUMIFS('Спецификации сегментов'!$H$4:$H$691,'Спецификации сегментов'!$C$4:$C$691,$C20,'Спецификации сегментов'!$I$4:$I$691,P$2)</f>
        <v>0</v>
      </c>
      <c r="Q20" s="11">
        <f>SUMIFS('Спецификации сегментов'!$H$4:$H$691,'Спецификации сегментов'!$C$4:$C$691,$C20,'Спецификации сегментов'!$I$4:$I$691,Q$2)</f>
        <v>0</v>
      </c>
      <c r="R20" s="11">
        <f>SUMIFS('Спецификации сегментов'!$H$4:$H$691,'Спецификации сегментов'!$C$4:$C$691,$C20,'Спецификации сегментов'!$I$4:$I$691,R$2)</f>
        <v>0</v>
      </c>
      <c r="S20" s="4">
        <f t="shared" si="1"/>
        <v>0</v>
      </c>
      <c r="T20" s="13"/>
    </row>
    <row r="21" spans="1:20" ht="15.75" customHeight="1">
      <c r="A21" s="11">
        <f t="shared" si="2"/>
        <v>19</v>
      </c>
      <c r="B21" s="12" t="s">
        <v>38</v>
      </c>
      <c r="C21" s="11" t="s">
        <v>46</v>
      </c>
      <c r="D21" s="11" t="s">
        <v>25</v>
      </c>
      <c r="E21" s="11">
        <f>SUMIFS('Спецификации сегментов'!$H$4:$H$691,'Спецификации сегментов'!$C$4:$C$691,$C21,'Спецификации сегментов'!$I$4:$I$691,E$2)</f>
        <v>0</v>
      </c>
      <c r="F21" s="11">
        <f>SUMIFS('Спецификации сегментов'!$H$4:$H$691,'Спецификации сегментов'!$C$4:$C$691,$C21,'Спецификации сегментов'!$I$4:$I$691,F$2)</f>
        <v>0</v>
      </c>
      <c r="G21" s="11">
        <f>SUMIFS('Спецификации сегментов'!$H$4:$H$691,'Спецификации сегментов'!$C$4:$C$691,$C21,'Спецификации сегментов'!$I$4:$I$691,G$2)</f>
        <v>0</v>
      </c>
      <c r="H21" s="11">
        <f>SUMIFS('Спецификации сегментов'!$H$4:$H$691,'Спецификации сегментов'!$C$4:$C$691,$C21,'Спецификации сегментов'!$I$4:$I$691,H$2)</f>
        <v>0</v>
      </c>
      <c r="I21" s="11">
        <f>SUMIFS('Спецификации сегментов'!$H$4:$H$691,'Спецификации сегментов'!$C$4:$C$691,$C21,'Спецификации сегментов'!$I$4:$I$691,I$2)</f>
        <v>0</v>
      </c>
      <c r="J21" s="11">
        <f>SUMIFS('Спецификации сегментов'!$H$4:$H$691,'Спецификации сегментов'!$C$4:$C$691,$C21,'Спецификации сегментов'!$I$4:$I$691,J$2)</f>
        <v>0</v>
      </c>
      <c r="K21" s="11">
        <f>SUMIFS('Спецификации сегментов'!$H$4:$H$691,'Спецификации сегментов'!$C$4:$C$691,$C21,'Спецификации сегментов'!$I$4:$I$691,K$2)</f>
        <v>0</v>
      </c>
      <c r="L21" s="11">
        <f>SUMIFS('Спецификации сегментов'!$H$4:$H$691,'Спецификации сегментов'!$C$4:$C$691,$C21,'Спецификации сегментов'!$I$4:$I$691,L$2)</f>
        <v>0</v>
      </c>
      <c r="M21" s="11">
        <f>SUMIFS('Спецификации сегментов'!$H$4:$H$691,'Спецификации сегментов'!$C$4:$C$691,$C21,'Спецификации сегментов'!$I$4:$I$691,M$2)</f>
        <v>0</v>
      </c>
      <c r="N21" s="11">
        <f>SUMIFS('Спецификации сегментов'!$H$4:$H$691,'Спецификации сегментов'!$C$4:$C$691,$C21,'Спецификации сегментов'!$I$4:$I$691,N$2)</f>
        <v>0</v>
      </c>
      <c r="O21" s="11">
        <f>SUMIFS('Спецификации сегментов'!$H$4:$H$691,'Спецификации сегментов'!$C$4:$C$691,$C21,'Спецификации сегментов'!$I$4:$I$691,O$2)</f>
        <v>0</v>
      </c>
      <c r="P21" s="11">
        <f>SUMIFS('Спецификации сегментов'!$H$4:$H$691,'Спецификации сегментов'!$C$4:$C$691,$C21,'Спецификации сегментов'!$I$4:$I$691,P$2)</f>
        <v>0</v>
      </c>
      <c r="Q21" s="11">
        <f>SUMIFS('Спецификации сегментов'!$H$4:$H$691,'Спецификации сегментов'!$C$4:$C$691,$C21,'Спецификации сегментов'!$I$4:$I$691,Q$2)</f>
        <v>0</v>
      </c>
      <c r="R21" s="11">
        <f>SUMIFS('Спецификации сегментов'!$H$4:$H$691,'Спецификации сегментов'!$C$4:$C$691,$C21,'Спецификации сегментов'!$I$4:$I$691,R$2)</f>
        <v>0</v>
      </c>
      <c r="S21" s="4">
        <f t="shared" si="1"/>
        <v>0</v>
      </c>
      <c r="T21" s="13"/>
    </row>
    <row r="22" spans="1:20" ht="15.75" customHeight="1">
      <c r="A22" s="11">
        <f t="shared" si="2"/>
        <v>20</v>
      </c>
      <c r="B22" s="12" t="s">
        <v>38</v>
      </c>
      <c r="C22" s="11" t="s">
        <v>47</v>
      </c>
      <c r="D22" s="11" t="s">
        <v>25</v>
      </c>
      <c r="E22" s="11">
        <f>SUMIFS('Спецификации сегментов'!$H$4:$H$691,'Спецификации сегментов'!$C$4:$C$691,$C22,'Спецификации сегментов'!$I$4:$I$691,E$2)</f>
        <v>1</v>
      </c>
      <c r="F22" s="11">
        <f>SUMIFS('Спецификации сегментов'!$H$4:$H$691,'Спецификации сегментов'!$C$4:$C$691,$C22,'Спецификации сегментов'!$I$4:$I$691,F$2)</f>
        <v>3</v>
      </c>
      <c r="G22" s="11">
        <f>SUMIFS('Спецификации сегментов'!$H$4:$H$691,'Спецификации сегментов'!$C$4:$C$691,$C22,'Спецификации сегментов'!$I$4:$I$691,G$2)</f>
        <v>3</v>
      </c>
      <c r="H22" s="11">
        <f>SUMIFS('Спецификации сегментов'!$H$4:$H$691,'Спецификации сегментов'!$C$4:$C$691,$C22,'Спецификации сегментов'!$I$4:$I$691,H$2)</f>
        <v>4</v>
      </c>
      <c r="I22" s="11">
        <f>SUMIFS('Спецификации сегментов'!$H$4:$H$691,'Спецификации сегментов'!$C$4:$C$691,$C22,'Спецификации сегментов'!$I$4:$I$691,I$2)</f>
        <v>4</v>
      </c>
      <c r="J22" s="11">
        <f>SUMIFS('Спецификации сегментов'!$H$4:$H$691,'Спецификации сегментов'!$C$4:$C$691,$C22,'Спецификации сегментов'!$I$4:$I$691,J$2)</f>
        <v>2</v>
      </c>
      <c r="K22" s="11">
        <f>SUMIFS('Спецификации сегментов'!$H$4:$H$691,'Спецификации сегментов'!$C$4:$C$691,$C22,'Спецификации сегментов'!$I$4:$I$691,K$2)</f>
        <v>3</v>
      </c>
      <c r="L22" s="11">
        <f>SUMIFS('Спецификации сегментов'!$H$4:$H$691,'Спецификации сегментов'!$C$4:$C$691,$C22,'Спецификации сегментов'!$I$4:$I$691,L$2)</f>
        <v>6</v>
      </c>
      <c r="M22" s="11">
        <f>SUMIFS('Спецификации сегментов'!$H$4:$H$691,'Спецификации сегментов'!$C$4:$C$691,$C22,'Спецификации сегментов'!$I$4:$I$691,M$2)</f>
        <v>4</v>
      </c>
      <c r="N22" s="11">
        <f>SUMIFS('Спецификации сегментов'!$H$4:$H$691,'Спецификации сегментов'!$C$4:$C$691,$C22,'Спецификации сегментов'!$I$4:$I$691,N$2)</f>
        <v>2</v>
      </c>
      <c r="O22" s="11">
        <f>SUMIFS('Спецификации сегментов'!$H$4:$H$691,'Спецификации сегментов'!$C$4:$C$691,$C22,'Спецификации сегментов'!$I$4:$I$691,O$2)</f>
        <v>2</v>
      </c>
      <c r="P22" s="11">
        <f>SUMIFS('Спецификации сегментов'!$H$4:$H$691,'Спецификации сегментов'!$C$4:$C$691,$C22,'Спецификации сегментов'!$I$4:$I$691,P$2)</f>
        <v>3</v>
      </c>
      <c r="Q22" s="11">
        <f>SUMIFS('Спецификации сегментов'!$H$4:$H$691,'Спецификации сегментов'!$C$4:$C$691,$C22,'Спецификации сегментов'!$I$4:$I$691,Q$2)</f>
        <v>4</v>
      </c>
      <c r="R22" s="11">
        <f>SUMIFS('Спецификации сегментов'!$H$4:$H$691,'Спецификации сегментов'!$C$4:$C$691,$C22,'Спецификации сегментов'!$I$4:$I$691,R$2)</f>
        <v>2</v>
      </c>
      <c r="S22" s="4">
        <f t="shared" si="1"/>
        <v>43</v>
      </c>
      <c r="T22" s="13"/>
    </row>
    <row r="23" spans="1:20" ht="15.75" customHeight="1">
      <c r="A23" s="11">
        <f t="shared" ref="A23:A46" si="3">A22+1</f>
        <v>21</v>
      </c>
      <c r="B23" s="12" t="s">
        <v>48</v>
      </c>
      <c r="C23" s="16" t="s">
        <v>49</v>
      </c>
      <c r="D23" s="11" t="s">
        <v>25</v>
      </c>
      <c r="E23" s="11">
        <f>SUMIFS('Спецификации сегментов'!$H$4:$H$691,'Спецификации сегментов'!$C$4:$C$691,$C23,'Спецификации сегментов'!$I$4:$I$691,E$2)</f>
        <v>16</v>
      </c>
      <c r="F23" s="11">
        <f>SUMIFS('Спецификации сегментов'!$H$4:$H$691,'Спецификации сегментов'!$C$4:$C$691,$C23,'Спецификации сегментов'!$I$4:$I$691,F$2)</f>
        <v>16</v>
      </c>
      <c r="G23" s="11">
        <f>SUMIFS('Спецификации сегментов'!$H$4:$H$691,'Спецификации сегментов'!$C$4:$C$691,$C23,'Спецификации сегментов'!$I$4:$I$691,G$2)</f>
        <v>16</v>
      </c>
      <c r="H23" s="11">
        <f>SUMIFS('Спецификации сегментов'!$H$4:$H$691,'Спецификации сегментов'!$C$4:$C$691,$C23,'Спецификации сегментов'!$I$4:$I$691,H$2)</f>
        <v>16</v>
      </c>
      <c r="I23" s="11">
        <f>SUMIFS('Спецификации сегментов'!$H$4:$H$691,'Спецификации сегментов'!$C$4:$C$691,$C23,'Спецификации сегментов'!$I$4:$I$691,I$2)</f>
        <v>15</v>
      </c>
      <c r="J23" s="11">
        <f>SUMIFS('Спецификации сегментов'!$H$4:$H$691,'Спецификации сегментов'!$C$4:$C$691,$C23,'Спецификации сегментов'!$I$4:$I$691,J$2)</f>
        <v>15</v>
      </c>
      <c r="K23" s="11">
        <f>SUMIFS('Спецификации сегментов'!$H$4:$H$691,'Спецификации сегментов'!$C$4:$C$691,$C23,'Спецификации сегментов'!$I$4:$I$691,K$2)</f>
        <v>14</v>
      </c>
      <c r="L23" s="11">
        <f>SUMIFS('Спецификации сегментов'!$H$4:$H$691,'Спецификации сегментов'!$C$4:$C$691,$C23,'Спецификации сегментов'!$I$4:$I$691,L$2)</f>
        <v>15</v>
      </c>
      <c r="M23" s="11">
        <f>SUMIFS('Спецификации сегментов'!$H$4:$H$691,'Спецификации сегментов'!$C$4:$C$691,$C23,'Спецификации сегментов'!$I$4:$I$691,M$2)</f>
        <v>13</v>
      </c>
      <c r="N23" s="11">
        <f>SUMIFS('Спецификации сегментов'!$H$4:$H$691,'Спецификации сегментов'!$C$4:$C$691,$C23,'Спецификации сегментов'!$I$4:$I$691,N$2)</f>
        <v>14</v>
      </c>
      <c r="O23" s="11">
        <f>SUMIFS('Спецификации сегментов'!$H$4:$H$691,'Спецификации сегментов'!$C$4:$C$691,$C23,'Спецификации сегментов'!$I$4:$I$691,O$2)</f>
        <v>12</v>
      </c>
      <c r="P23" s="11">
        <f>SUMIFS('Спецификации сегментов'!$H$4:$H$691,'Спецификации сегментов'!$C$4:$C$691,$C23,'Спецификации сегментов'!$I$4:$I$691,P$2)</f>
        <v>15</v>
      </c>
      <c r="Q23" s="11">
        <f>SUMIFS('Спецификации сегментов'!$H$4:$H$691,'Спецификации сегментов'!$C$4:$C$691,$C23,'Спецификации сегментов'!$I$4:$I$691,Q$2)</f>
        <v>18</v>
      </c>
      <c r="R23" s="11">
        <f>SUMIFS('Спецификации сегментов'!$H$4:$H$691,'Спецификации сегментов'!$C$4:$C$691,$C23,'Спецификации сегментов'!$I$4:$I$691,R$2)</f>
        <v>15</v>
      </c>
      <c r="S23" s="4">
        <f t="shared" si="1"/>
        <v>210</v>
      </c>
      <c r="T23" s="13"/>
    </row>
    <row r="24" spans="1:20" ht="15.75" customHeight="1">
      <c r="A24" s="11">
        <f t="shared" si="3"/>
        <v>22</v>
      </c>
      <c r="B24" s="12" t="s">
        <v>48</v>
      </c>
      <c r="C24" s="16" t="s">
        <v>50</v>
      </c>
      <c r="D24" s="11" t="s">
        <v>25</v>
      </c>
      <c r="E24" s="11">
        <f>SUMIFS('Спецификации сегментов'!$H$4:$H$691,'Спецификации сегментов'!$C$4:$C$691,$C24,'Спецификации сегментов'!$I$4:$I$691,E$2)</f>
        <v>0</v>
      </c>
      <c r="F24" s="11">
        <f>SUMIFS('Спецификации сегментов'!$H$4:$H$691,'Спецификации сегментов'!$C$4:$C$691,$C24,'Спецификации сегментов'!$I$4:$I$691,F$2)</f>
        <v>0</v>
      </c>
      <c r="G24" s="11">
        <f>SUMIFS('Спецификации сегментов'!$H$4:$H$691,'Спецификации сегментов'!$C$4:$C$691,$C24,'Спецификации сегментов'!$I$4:$I$691,G$2)</f>
        <v>0</v>
      </c>
      <c r="H24" s="11">
        <f>SUMIFS('Спецификации сегментов'!$H$4:$H$691,'Спецификации сегментов'!$C$4:$C$691,$C24,'Спецификации сегментов'!$I$4:$I$691,H$2)</f>
        <v>0</v>
      </c>
      <c r="I24" s="11">
        <f>SUMIFS('Спецификации сегментов'!$H$4:$H$691,'Спецификации сегментов'!$C$4:$C$691,$C24,'Спецификации сегментов'!$I$4:$I$691,I$2)</f>
        <v>0</v>
      </c>
      <c r="J24" s="11">
        <f>SUMIFS('Спецификации сегментов'!$H$4:$H$691,'Спецификации сегментов'!$C$4:$C$691,$C24,'Спецификации сегментов'!$I$4:$I$691,J$2)</f>
        <v>0</v>
      </c>
      <c r="K24" s="11">
        <f>SUMIFS('Спецификации сегментов'!$H$4:$H$691,'Спецификации сегментов'!$C$4:$C$691,$C24,'Спецификации сегментов'!$I$4:$I$691,K$2)</f>
        <v>0</v>
      </c>
      <c r="L24" s="11">
        <f>SUMIFS('Спецификации сегментов'!$H$4:$H$691,'Спецификации сегментов'!$C$4:$C$691,$C24,'Спецификации сегментов'!$I$4:$I$691,L$2)</f>
        <v>0</v>
      </c>
      <c r="M24" s="11">
        <f>SUMIFS('Спецификации сегментов'!$H$4:$H$691,'Спецификации сегментов'!$C$4:$C$691,$C24,'Спецификации сегментов'!$I$4:$I$691,M$2)</f>
        <v>0</v>
      </c>
      <c r="N24" s="11">
        <f>SUMIFS('Спецификации сегментов'!$H$4:$H$691,'Спецификации сегментов'!$C$4:$C$691,$C24,'Спецификации сегментов'!$I$4:$I$691,N$2)</f>
        <v>0</v>
      </c>
      <c r="O24" s="11">
        <f>SUMIFS('Спецификации сегментов'!$H$4:$H$691,'Спецификации сегментов'!$C$4:$C$691,$C24,'Спецификации сегментов'!$I$4:$I$691,O$2)</f>
        <v>0</v>
      </c>
      <c r="P24" s="11">
        <f>SUMIFS('Спецификации сегментов'!$H$4:$H$691,'Спецификации сегментов'!$C$4:$C$691,$C24,'Спецификации сегментов'!$I$4:$I$691,P$2)</f>
        <v>0</v>
      </c>
      <c r="Q24" s="11">
        <f>SUMIFS('Спецификации сегментов'!$H$4:$H$691,'Спецификации сегментов'!$C$4:$C$691,$C24,'Спецификации сегментов'!$I$4:$I$691,Q$2)</f>
        <v>0</v>
      </c>
      <c r="R24" s="11">
        <f>SUMIFS('Спецификации сегментов'!$H$4:$H$691,'Спецификации сегментов'!$C$4:$C$691,$C24,'Спецификации сегментов'!$I$4:$I$691,R$2)</f>
        <v>0</v>
      </c>
      <c r="S24" s="4">
        <f t="shared" si="1"/>
        <v>0</v>
      </c>
      <c r="T24" s="13"/>
    </row>
    <row r="25" spans="1:20" ht="15.75" customHeight="1">
      <c r="A25" s="11">
        <f t="shared" si="3"/>
        <v>23</v>
      </c>
      <c r="B25" s="12" t="s">
        <v>51</v>
      </c>
      <c r="C25" s="11" t="str">
        <f>"SM"&amp;Лист3!A1</f>
        <v>SM1</v>
      </c>
      <c r="D25" s="11" t="s">
        <v>52</v>
      </c>
      <c r="E25" s="11">
        <f>'свод кабелей'!B2</f>
        <v>1580</v>
      </c>
      <c r="F25" s="11">
        <f>'свод кабелей'!C2</f>
        <v>1495</v>
      </c>
      <c r="G25" s="11">
        <f>'свод кабелей'!D2</f>
        <v>1410</v>
      </c>
      <c r="H25" s="11">
        <f>'свод кабелей'!E2</f>
        <v>1440</v>
      </c>
      <c r="I25" s="11">
        <f>'свод кабелей'!F2</f>
        <v>1535</v>
      </c>
      <c r="J25" s="11">
        <f>'свод кабелей'!G2</f>
        <v>1400</v>
      </c>
      <c r="K25" s="11">
        <f>'свод кабелей'!H2</f>
        <v>1275</v>
      </c>
      <c r="L25" s="11">
        <f>'свод кабелей'!I2</f>
        <v>1425</v>
      </c>
      <c r="M25" s="11">
        <f>'свод кабелей'!J2</f>
        <v>1390</v>
      </c>
      <c r="N25" s="11">
        <f>'свод кабелей'!K2</f>
        <v>1165</v>
      </c>
      <c r="O25" s="11">
        <f>'свод кабелей'!L2</f>
        <v>1290</v>
      </c>
      <c r="P25" s="11">
        <f>'свод кабелей'!M2</f>
        <v>1245</v>
      </c>
      <c r="Q25" s="11">
        <f>'свод кабелей'!N2</f>
        <v>1245</v>
      </c>
      <c r="R25" s="11">
        <f>'свод кабелей'!O2</f>
        <v>1415</v>
      </c>
      <c r="S25" s="4">
        <f t="shared" si="1"/>
        <v>19310</v>
      </c>
    </row>
    <row r="26" spans="1:20" ht="15.75" customHeight="1">
      <c r="A26" s="11">
        <f t="shared" si="3"/>
        <v>24</v>
      </c>
      <c r="B26" s="12" t="s">
        <v>51</v>
      </c>
      <c r="C26" s="11" t="str">
        <f>"SM"&amp;Лист3!A2</f>
        <v>SM2</v>
      </c>
      <c r="D26" s="11" t="s">
        <v>52</v>
      </c>
      <c r="E26" s="11">
        <f>'свод кабелей'!B3</f>
        <v>0</v>
      </c>
      <c r="F26" s="11">
        <f>'свод кабелей'!C3</f>
        <v>0</v>
      </c>
      <c r="G26" s="11">
        <f>'свод кабелей'!D3</f>
        <v>0</v>
      </c>
      <c r="H26" s="11">
        <f>'свод кабелей'!E3</f>
        <v>230</v>
      </c>
      <c r="I26" s="11">
        <f>'свод кабелей'!F3</f>
        <v>0</v>
      </c>
      <c r="J26" s="11">
        <f>'свод кабелей'!G3</f>
        <v>0</v>
      </c>
      <c r="K26" s="11">
        <f>'свод кабелей'!H3</f>
        <v>0</v>
      </c>
      <c r="L26" s="11">
        <f>'свод кабелей'!I3</f>
        <v>0</v>
      </c>
      <c r="M26" s="11">
        <f>'свод кабелей'!J3</f>
        <v>0</v>
      </c>
      <c r="N26" s="11">
        <f>'свод кабелей'!K3</f>
        <v>205</v>
      </c>
      <c r="O26" s="11">
        <f>'свод кабелей'!L3</f>
        <v>0</v>
      </c>
      <c r="P26" s="11">
        <f>'свод кабелей'!M3</f>
        <v>0</v>
      </c>
      <c r="Q26" s="11">
        <f>'свод кабелей'!N3</f>
        <v>0</v>
      </c>
      <c r="R26" s="11">
        <f>'свод кабелей'!O3</f>
        <v>0</v>
      </c>
      <c r="S26" s="4">
        <f t="shared" si="1"/>
        <v>435</v>
      </c>
    </row>
    <row r="27" spans="1:20" ht="15.75" customHeight="1">
      <c r="A27" s="11">
        <f t="shared" si="3"/>
        <v>25</v>
      </c>
      <c r="B27" s="12" t="s">
        <v>51</v>
      </c>
      <c r="C27" s="11" t="str">
        <f>"SM"&amp;Лист3!A4</f>
        <v>SM4</v>
      </c>
      <c r="D27" s="11" t="s">
        <v>52</v>
      </c>
      <c r="E27" s="11">
        <f>'свод кабелей'!B4</f>
        <v>625</v>
      </c>
      <c r="F27" s="11">
        <f>'свод кабелей'!C4</f>
        <v>0</v>
      </c>
      <c r="G27" s="11">
        <f>'свод кабелей'!D4</f>
        <v>0</v>
      </c>
      <c r="H27" s="11">
        <f>'свод кабелей'!E4</f>
        <v>0</v>
      </c>
      <c r="I27" s="11">
        <f>'свод кабелей'!F4</f>
        <v>500</v>
      </c>
      <c r="J27" s="11">
        <f>'свод кабелей'!G4</f>
        <v>0</v>
      </c>
      <c r="K27" s="11">
        <f>'свод кабелей'!H4</f>
        <v>1036</v>
      </c>
      <c r="L27" s="11">
        <f>'свод кабелей'!I4</f>
        <v>0</v>
      </c>
      <c r="M27" s="11">
        <f>'свод кабелей'!J4</f>
        <v>0</v>
      </c>
      <c r="N27" s="11">
        <f>'свод кабелей'!K4</f>
        <v>0</v>
      </c>
      <c r="O27" s="11">
        <f>'свод кабелей'!L4</f>
        <v>980</v>
      </c>
      <c r="P27" s="11">
        <f>'свод кабелей'!M4</f>
        <v>200</v>
      </c>
      <c r="Q27" s="11">
        <f>'свод кабелей'!N4</f>
        <v>295</v>
      </c>
      <c r="R27" s="11">
        <f>'свод кабелей'!O4</f>
        <v>0</v>
      </c>
      <c r="S27" s="4">
        <f t="shared" si="1"/>
        <v>3636</v>
      </c>
    </row>
    <row r="28" spans="1:20" ht="15.75" customHeight="1">
      <c r="A28" s="11">
        <f t="shared" si="3"/>
        <v>26</v>
      </c>
      <c r="B28" s="12" t="s">
        <v>51</v>
      </c>
      <c r="C28" s="11" t="str">
        <f>"SM"&amp;Лист3!A6</f>
        <v>SM6</v>
      </c>
      <c r="D28" s="11" t="s">
        <v>52</v>
      </c>
      <c r="E28" s="11">
        <f>'свод кабелей'!B5</f>
        <v>0</v>
      </c>
      <c r="F28" s="11">
        <f>'свод кабелей'!C5</f>
        <v>0</v>
      </c>
      <c r="G28" s="11">
        <f>'свод кабелей'!D5</f>
        <v>0</v>
      </c>
      <c r="H28" s="11">
        <f>'свод кабелей'!E5</f>
        <v>0</v>
      </c>
      <c r="I28" s="11">
        <f>'свод кабелей'!F5</f>
        <v>0</v>
      </c>
      <c r="J28" s="11">
        <f>'свод кабелей'!G5</f>
        <v>0</v>
      </c>
      <c r="K28" s="11">
        <f>'свод кабелей'!H5</f>
        <v>0</v>
      </c>
      <c r="L28" s="11">
        <f>'свод кабелей'!I5</f>
        <v>0</v>
      </c>
      <c r="M28" s="11">
        <f>'свод кабелей'!J5</f>
        <v>0</v>
      </c>
      <c r="N28" s="11">
        <f>'свод кабелей'!K5</f>
        <v>0</v>
      </c>
      <c r="O28" s="11">
        <f>'свод кабелей'!L5</f>
        <v>0</v>
      </c>
      <c r="P28" s="11">
        <f>'свод кабелей'!M5</f>
        <v>0</v>
      </c>
      <c r="Q28" s="11">
        <f>'свод кабелей'!N5</f>
        <v>0</v>
      </c>
      <c r="R28" s="11">
        <f>'свод кабелей'!O5</f>
        <v>0</v>
      </c>
      <c r="S28" s="4">
        <f t="shared" si="1"/>
        <v>0</v>
      </c>
    </row>
    <row r="29" spans="1:20" ht="15.75" customHeight="1">
      <c r="A29" s="11">
        <f t="shared" si="3"/>
        <v>27</v>
      </c>
      <c r="B29" s="12" t="s">
        <v>51</v>
      </c>
      <c r="C29" s="11" t="str">
        <f>"SM"&amp;Лист3!A8</f>
        <v>SM8</v>
      </c>
      <c r="D29" s="11" t="s">
        <v>52</v>
      </c>
      <c r="E29" s="11">
        <f>'свод кабелей'!B6</f>
        <v>0</v>
      </c>
      <c r="F29" s="11">
        <f>'свод кабелей'!C6</f>
        <v>0</v>
      </c>
      <c r="G29" s="11">
        <f>'свод кабелей'!D6</f>
        <v>690</v>
      </c>
      <c r="H29" s="11">
        <f>'свод кабелей'!E6</f>
        <v>425</v>
      </c>
      <c r="I29" s="11">
        <f>'свод кабелей'!F6</f>
        <v>710</v>
      </c>
      <c r="J29" s="11">
        <f>'свод кабелей'!G6</f>
        <v>825</v>
      </c>
      <c r="K29" s="11">
        <f>'свод кабелей'!H6</f>
        <v>0</v>
      </c>
      <c r="L29" s="11">
        <f>'свод кабелей'!I6</f>
        <v>0</v>
      </c>
      <c r="M29" s="11">
        <f>'свод кабелей'!J6</f>
        <v>0</v>
      </c>
      <c r="N29" s="11">
        <f>'свод кабелей'!K6</f>
        <v>400</v>
      </c>
      <c r="O29" s="11">
        <f>'свод кабелей'!L6</f>
        <v>0</v>
      </c>
      <c r="P29" s="11">
        <f>'свод кабелей'!M6</f>
        <v>0</v>
      </c>
      <c r="Q29" s="11">
        <f>'свод кабелей'!N6</f>
        <v>0</v>
      </c>
      <c r="R29" s="11">
        <f>'свод кабелей'!O6</f>
        <v>0</v>
      </c>
      <c r="S29" s="4">
        <f t="shared" si="1"/>
        <v>3050</v>
      </c>
    </row>
    <row r="30" spans="1:20" ht="15.75" customHeight="1">
      <c r="A30" s="11">
        <f t="shared" si="3"/>
        <v>28</v>
      </c>
      <c r="B30" s="12" t="s">
        <v>51</v>
      </c>
      <c r="C30" s="11" t="str">
        <f>"SM"&amp;Лист3!A12</f>
        <v>SM12</v>
      </c>
      <c r="D30" s="11" t="s">
        <v>52</v>
      </c>
      <c r="E30" s="11">
        <f>'свод кабелей'!B7</f>
        <v>0</v>
      </c>
      <c r="F30" s="11">
        <f>'свод кабелей'!C7</f>
        <v>0</v>
      </c>
      <c r="G30" s="11">
        <f>'свод кабелей'!D7</f>
        <v>0</v>
      </c>
      <c r="H30" s="11">
        <f>'свод кабелей'!E7</f>
        <v>0</v>
      </c>
      <c r="I30" s="11">
        <f>'свод кабелей'!F7</f>
        <v>0</v>
      </c>
      <c r="J30" s="11">
        <f>'свод кабелей'!G7</f>
        <v>0</v>
      </c>
      <c r="K30" s="11">
        <f>'свод кабелей'!H7</f>
        <v>0</v>
      </c>
      <c r="L30" s="11">
        <f>'свод кабелей'!I7</f>
        <v>0</v>
      </c>
      <c r="M30" s="11">
        <f>'свод кабелей'!J7</f>
        <v>0</v>
      </c>
      <c r="N30" s="11">
        <f>'свод кабелей'!K7</f>
        <v>0</v>
      </c>
      <c r="O30" s="11">
        <f>'свод кабелей'!L7</f>
        <v>0</v>
      </c>
      <c r="P30" s="11">
        <f>'свод кабелей'!M7</f>
        <v>0</v>
      </c>
      <c r="Q30" s="11">
        <f>'свод кабелей'!N7</f>
        <v>0</v>
      </c>
      <c r="R30" s="11">
        <f>'свод кабелей'!O7</f>
        <v>0</v>
      </c>
      <c r="S30" s="4">
        <f t="shared" si="1"/>
        <v>0</v>
      </c>
    </row>
    <row r="31" spans="1:20" ht="15.75" customHeight="1">
      <c r="A31" s="11">
        <f t="shared" si="3"/>
        <v>29</v>
      </c>
      <c r="B31" s="12" t="s">
        <v>51</v>
      </c>
      <c r="C31" s="11" t="str">
        <f>"SM"&amp;Лист3!A16</f>
        <v>SM16</v>
      </c>
      <c r="D31" s="11" t="s">
        <v>52</v>
      </c>
      <c r="E31" s="11">
        <f>'свод кабелей'!B8</f>
        <v>915</v>
      </c>
      <c r="F31" s="11">
        <f>'свод кабелей'!C8</f>
        <v>685</v>
      </c>
      <c r="G31" s="11">
        <f>'свод кабелей'!D8</f>
        <v>0</v>
      </c>
      <c r="H31" s="11">
        <f>'свод кабелей'!E8</f>
        <v>0</v>
      </c>
      <c r="I31" s="11">
        <f>'свод кабелей'!F8</f>
        <v>0</v>
      </c>
      <c r="J31" s="11">
        <f>'свод кабелей'!G8</f>
        <v>0</v>
      </c>
      <c r="K31" s="11">
        <f>'свод кабелей'!H8</f>
        <v>0</v>
      </c>
      <c r="L31" s="11">
        <f>'свод кабелей'!I8</f>
        <v>0</v>
      </c>
      <c r="M31" s="11">
        <f>'свод кабелей'!J8</f>
        <v>0</v>
      </c>
      <c r="N31" s="11">
        <f>'свод кабелей'!K8</f>
        <v>0</v>
      </c>
      <c r="O31" s="11">
        <f>'свод кабелей'!L8</f>
        <v>0</v>
      </c>
      <c r="P31" s="11">
        <f>'свод кабелей'!M8</f>
        <v>0</v>
      </c>
      <c r="Q31" s="11">
        <f>'свод кабелей'!N8</f>
        <v>0</v>
      </c>
      <c r="R31" s="11">
        <f>'свод кабелей'!O8</f>
        <v>0</v>
      </c>
      <c r="S31" s="4">
        <f t="shared" si="1"/>
        <v>1600</v>
      </c>
    </row>
    <row r="32" spans="1:20" ht="15.75" customHeight="1">
      <c r="A32" s="11">
        <f t="shared" si="3"/>
        <v>30</v>
      </c>
      <c r="B32" s="12" t="s">
        <v>51</v>
      </c>
      <c r="C32" s="11" t="str">
        <f>"SM"&amp;Лист3!A24</f>
        <v>SM24</v>
      </c>
      <c r="D32" s="11" t="s">
        <v>52</v>
      </c>
      <c r="E32" s="11">
        <f>'свод кабелей'!B9</f>
        <v>0</v>
      </c>
      <c r="F32" s="11">
        <f>'свод кабелей'!C9</f>
        <v>0</v>
      </c>
      <c r="G32" s="11">
        <f>'свод кабелей'!D9</f>
        <v>0</v>
      </c>
      <c r="H32" s="11">
        <f>'свод кабелей'!E9</f>
        <v>0</v>
      </c>
      <c r="I32" s="11">
        <f>'свод кабелей'!F9</f>
        <v>0</v>
      </c>
      <c r="J32" s="11">
        <f>'свод кабелей'!G9</f>
        <v>0</v>
      </c>
      <c r="K32" s="11">
        <f>'свод кабелей'!H9</f>
        <v>0</v>
      </c>
      <c r="L32" s="11">
        <f>'свод кабелей'!I9</f>
        <v>0</v>
      </c>
      <c r="M32" s="11">
        <f>'свод кабелей'!J9</f>
        <v>0</v>
      </c>
      <c r="N32" s="11">
        <f>'свод кабелей'!K9</f>
        <v>0</v>
      </c>
      <c r="O32" s="11">
        <f>'свод кабелей'!L9</f>
        <v>0</v>
      </c>
      <c r="P32" s="11">
        <f>'свод кабелей'!M9</f>
        <v>0</v>
      </c>
      <c r="Q32" s="11">
        <f>'свод кабелей'!N9</f>
        <v>0</v>
      </c>
      <c r="R32" s="11">
        <f>'свод кабелей'!O9</f>
        <v>0</v>
      </c>
      <c r="S32" s="4">
        <f t="shared" si="1"/>
        <v>0</v>
      </c>
    </row>
    <row r="33" spans="1:19" ht="15.75" customHeight="1">
      <c r="A33" s="11">
        <f t="shared" si="3"/>
        <v>31</v>
      </c>
      <c r="B33" s="12" t="s">
        <v>51</v>
      </c>
      <c r="C33" s="11" t="str">
        <f>"SM"&amp;Лист3!A32</f>
        <v>SM32</v>
      </c>
      <c r="D33" s="11" t="s">
        <v>52</v>
      </c>
      <c r="E33" s="11">
        <f>'свод кабелей'!B10</f>
        <v>0</v>
      </c>
      <c r="F33" s="11">
        <f>'свод кабелей'!C10</f>
        <v>0</v>
      </c>
      <c r="G33" s="11">
        <f>'свод кабелей'!D10</f>
        <v>0</v>
      </c>
      <c r="H33" s="11">
        <f>'свод кабелей'!E10</f>
        <v>0</v>
      </c>
      <c r="I33" s="11">
        <f>'свод кабелей'!F10</f>
        <v>0</v>
      </c>
      <c r="J33" s="11">
        <f>'свод кабелей'!G10</f>
        <v>0</v>
      </c>
      <c r="K33" s="11">
        <f>'свод кабелей'!H10</f>
        <v>0</v>
      </c>
      <c r="L33" s="11">
        <f>'свод кабелей'!I10</f>
        <v>0</v>
      </c>
      <c r="M33" s="11">
        <f>'свод кабелей'!J10</f>
        <v>0</v>
      </c>
      <c r="N33" s="11">
        <f>'свод кабелей'!K10</f>
        <v>0</v>
      </c>
      <c r="O33" s="11">
        <f>'свод кабелей'!L10</f>
        <v>0</v>
      </c>
      <c r="P33" s="11">
        <f>'свод кабелей'!M10</f>
        <v>0</v>
      </c>
      <c r="Q33" s="11">
        <f>'свод кабелей'!N10</f>
        <v>0</v>
      </c>
      <c r="R33" s="11">
        <f>'свод кабелей'!O10</f>
        <v>0</v>
      </c>
      <c r="S33" s="4">
        <f t="shared" si="1"/>
        <v>0</v>
      </c>
    </row>
    <row r="34" spans="1:19" ht="15.75" customHeight="1">
      <c r="A34" s="11">
        <f t="shared" si="3"/>
        <v>32</v>
      </c>
      <c r="B34" s="12" t="s">
        <v>51</v>
      </c>
      <c r="C34" s="11" t="str">
        <f>"SM"&amp;Лист3!A48</f>
        <v>SM48</v>
      </c>
      <c r="D34" s="11" t="s">
        <v>52</v>
      </c>
      <c r="E34" s="11">
        <f>'свод кабелей'!B11</f>
        <v>0</v>
      </c>
      <c r="F34" s="11">
        <f>'свод кабелей'!C11</f>
        <v>0</v>
      </c>
      <c r="G34" s="11">
        <f>'свод кабелей'!D11</f>
        <v>0</v>
      </c>
      <c r="H34" s="11">
        <f>'свод кабелей'!E11</f>
        <v>0</v>
      </c>
      <c r="I34" s="11">
        <f>'свод кабелей'!F11</f>
        <v>0</v>
      </c>
      <c r="J34" s="11">
        <f>'свод кабелей'!G11</f>
        <v>0</v>
      </c>
      <c r="K34" s="11">
        <f>'свод кабелей'!H11</f>
        <v>0</v>
      </c>
      <c r="L34" s="11">
        <f>'свод кабелей'!I11</f>
        <v>0</v>
      </c>
      <c r="M34" s="11">
        <f>'свод кабелей'!J11</f>
        <v>0</v>
      </c>
      <c r="N34" s="11">
        <f>'свод кабелей'!K11</f>
        <v>0</v>
      </c>
      <c r="O34" s="11">
        <f>'свод кабелей'!L11</f>
        <v>0</v>
      </c>
      <c r="P34" s="11">
        <f>'свод кабелей'!M11</f>
        <v>0</v>
      </c>
      <c r="Q34" s="11">
        <f>'свод кабелей'!N11</f>
        <v>0</v>
      </c>
      <c r="R34" s="11">
        <f>'свод кабелей'!O11</f>
        <v>0</v>
      </c>
      <c r="S34" s="4">
        <f t="shared" si="1"/>
        <v>0</v>
      </c>
    </row>
    <row r="35" spans="1:19" ht="15.75" customHeight="1">
      <c r="A35" s="11">
        <f t="shared" si="3"/>
        <v>33</v>
      </c>
      <c r="B35" s="12" t="s">
        <v>53</v>
      </c>
      <c r="C35" s="11" t="s">
        <v>54</v>
      </c>
      <c r="D35" s="11" t="s">
        <v>25</v>
      </c>
      <c r="E35" s="4">
        <f>'свод кабелей'!B12</f>
        <v>13</v>
      </c>
      <c r="F35" s="4">
        <f>'свод кабелей'!C12</f>
        <v>14</v>
      </c>
      <c r="G35" s="4">
        <f>'свод кабелей'!D12</f>
        <v>14</v>
      </c>
      <c r="H35" s="4">
        <f>'свод кабелей'!E12</f>
        <v>14</v>
      </c>
      <c r="I35" s="4">
        <f>'свод кабелей'!F12</f>
        <v>13</v>
      </c>
      <c r="J35" s="4">
        <f>'свод кабелей'!G12</f>
        <v>14</v>
      </c>
      <c r="K35" s="4">
        <f>'свод кабелей'!H12</f>
        <v>12</v>
      </c>
      <c r="L35" s="4">
        <f>'свод кабелей'!I12</f>
        <v>14</v>
      </c>
      <c r="M35" s="4">
        <f>'свод кабелей'!J12</f>
        <v>12</v>
      </c>
      <c r="N35" s="4">
        <f>'свод кабелей'!K12</f>
        <v>12</v>
      </c>
      <c r="O35" s="4">
        <f>'свод кабелей'!L12</f>
        <v>11</v>
      </c>
      <c r="P35" s="4">
        <f>'свод кабелей'!M12</f>
        <v>14</v>
      </c>
      <c r="Q35" s="4">
        <f>'свод кабелей'!N12</f>
        <v>13</v>
      </c>
      <c r="R35" s="4">
        <f>'свод кабелей'!O12</f>
        <v>13</v>
      </c>
      <c r="S35" s="4">
        <f t="shared" si="1"/>
        <v>183</v>
      </c>
    </row>
    <row r="36" spans="1:19" ht="15.75" customHeight="1">
      <c r="A36" s="11">
        <f t="shared" si="3"/>
        <v>34</v>
      </c>
      <c r="B36" s="15" t="s">
        <v>55</v>
      </c>
      <c r="C36" s="17" t="s">
        <v>56</v>
      </c>
      <c r="D36" s="11" t="s">
        <v>25</v>
      </c>
      <c r="E36" s="11">
        <f>SUMIFS('Спецификации сегментов'!$H$4:$H$691,'Спецификации сегментов'!$B$4:$B$691,$B36,'Спецификации сегментов'!$I$4:$I$691,E$2)</f>
        <v>18</v>
      </c>
      <c r="F36" s="11">
        <f>SUMIFS('Спецификации сегментов'!$H$4:$H$691,'Спецификации сегментов'!$B$4:$B$691,$B36,'Спецификации сегментов'!$I$4:$I$691,F$2)</f>
        <v>22</v>
      </c>
      <c r="G36" s="11">
        <f>SUMIFS('Спецификации сегментов'!$H$4:$H$691,'Спецификации сегментов'!$B$4:$B$691,$B36,'Спецификации сегментов'!$I$4:$I$691,G$2)</f>
        <v>26</v>
      </c>
      <c r="H36" s="11">
        <f>SUMIFS('Спецификации сегментов'!$H$4:$H$691,'Спецификации сегментов'!$B$4:$B$691,$B36,'Спецификации сегментов'!$I$4:$I$691,H$2)</f>
        <v>22</v>
      </c>
      <c r="I36" s="11">
        <f>SUMIFS('Спецификации сегментов'!$H$4:$H$691,'Спецификации сегментов'!$B$4:$B$691,$B36,'Спецификации сегментов'!$I$4:$I$691,I$2)</f>
        <v>17</v>
      </c>
      <c r="J36" s="11">
        <f>SUMIFS('Спецификации сегментов'!$H$4:$H$691,'Спецификации сегментов'!$B$4:$B$691,$B36,'Спецификации сегментов'!$I$4:$I$691,J$2)</f>
        <v>22</v>
      </c>
      <c r="K36" s="11">
        <f>SUMIFS('Спецификации сегментов'!$H$4:$H$691,'Спецификации сегментов'!$B$4:$B$691,$B36,'Спецификации сегментов'!$I$4:$I$691,K$2)</f>
        <v>18</v>
      </c>
      <c r="L36" s="11">
        <f>SUMIFS('Спецификации сегментов'!$H$4:$H$691,'Спецификации сегментов'!$B$4:$B$691,$B36,'Спецификации сегментов'!$I$4:$I$691,L$2)</f>
        <v>19</v>
      </c>
      <c r="M36" s="11">
        <f>SUMIFS('Спецификации сегментов'!$H$4:$H$691,'Спецификации сегментов'!$B$4:$B$691,$B36,'Спецификации сегментов'!$I$4:$I$691,M$2)</f>
        <v>20</v>
      </c>
      <c r="N36" s="11">
        <f>SUMIFS('Спецификации сегментов'!$H$4:$H$691,'Спецификации сегментов'!$B$4:$B$691,$B36,'Спецификации сегментов'!$I$4:$I$691,N$2)</f>
        <v>19</v>
      </c>
      <c r="O36" s="11">
        <f>SUMIFS('Спецификации сегментов'!$H$4:$H$691,'Спецификации сегментов'!$B$4:$B$691,$B36,'Спецификации сегментов'!$I$4:$I$691,O$2)</f>
        <v>19</v>
      </c>
      <c r="P36" s="11">
        <f>SUMIFS('Спецификации сегментов'!$H$4:$H$691,'Спецификации сегментов'!$B$4:$B$691,$B36,'Спецификации сегментов'!$I$4:$I$691,P$2)</f>
        <v>23</v>
      </c>
      <c r="Q36" s="11">
        <f>SUMIFS('Спецификации сегментов'!$H$4:$H$691,'Спецификации сегментов'!$B$4:$B$691,$B36,'Спецификации сегментов'!$I$4:$I$691,Q$2)</f>
        <v>26</v>
      </c>
      <c r="R36" s="11">
        <f>SUMIFS('Спецификации сегментов'!$H$4:$H$691,'Спецификации сегментов'!$B$4:$B$691,$B36,'Спецификации сегментов'!$I$4:$I$691,R$2)</f>
        <v>20</v>
      </c>
      <c r="S36" s="4">
        <f t="shared" si="1"/>
        <v>291</v>
      </c>
    </row>
    <row r="37" spans="1:19" ht="15.75" customHeight="1">
      <c r="A37" s="11">
        <f t="shared" si="3"/>
        <v>35</v>
      </c>
      <c r="B37" s="15" t="s">
        <v>57</v>
      </c>
      <c r="C37" s="18" t="s">
        <v>58</v>
      </c>
      <c r="D37" s="11" t="s">
        <v>25</v>
      </c>
      <c r="E37" s="11">
        <f>SUMIFS('Спецификации сегментов'!$H$4:$H$691,'Спецификации сегментов'!$B$4:$B$691,$B37,'Спецификации сегментов'!$I$4:$I$691,E$2)</f>
        <v>9</v>
      </c>
      <c r="F37" s="11">
        <f>SUMIFS('Спецификации сегментов'!$H$4:$H$691,'Спецификации сегментов'!$B$4:$B$691,$B37,'Спецификации сегментов'!$I$4:$I$691,F$2)</f>
        <v>10</v>
      </c>
      <c r="G37" s="11">
        <f>SUMIFS('Спецификации сегментов'!$H$4:$H$691,'Спецификации сегментов'!$B$4:$B$691,$B37,'Спецификации сегментов'!$I$4:$I$691,G$2)</f>
        <v>11</v>
      </c>
      <c r="H37" s="11">
        <f>SUMIFS('Спецификации сегментов'!$H$4:$H$691,'Спецификации сегментов'!$B$4:$B$691,$B37,'Спецификации сегментов'!$I$4:$I$691,H$2)</f>
        <v>10</v>
      </c>
      <c r="I37" s="11">
        <f>SUMIFS('Спецификации сегментов'!$H$4:$H$691,'Спецификации сегментов'!$B$4:$B$691,$B37,'Спецификации сегментов'!$I$4:$I$691,I$2)</f>
        <v>10</v>
      </c>
      <c r="J37" s="11">
        <f>SUMIFS('Спецификации сегментов'!$H$4:$H$691,'Спецификации сегментов'!$B$4:$B$691,$B37,'Спецификации сегментов'!$I$4:$I$691,J$2)</f>
        <v>10</v>
      </c>
      <c r="K37" s="11">
        <f>SUMIFS('Спецификации сегментов'!$H$4:$H$691,'Спецификации сегментов'!$B$4:$B$691,$B37,'Спецификации сегментов'!$I$4:$I$691,K$2)</f>
        <v>7</v>
      </c>
      <c r="L37" s="11">
        <f>SUMIFS('Спецификации сегментов'!$H$4:$H$691,'Спецификации сегментов'!$B$4:$B$691,$B37,'Спецификации сегментов'!$I$4:$I$691,L$2)</f>
        <v>9</v>
      </c>
      <c r="M37" s="11">
        <f>SUMIFS('Спецификации сегментов'!$H$4:$H$691,'Спецификации сегментов'!$B$4:$B$691,$B37,'Спецификации сегментов'!$I$4:$I$691,M$2)</f>
        <v>8</v>
      </c>
      <c r="N37" s="11">
        <f>SUMIFS('Спецификации сегментов'!$H$4:$H$691,'Спецификации сегментов'!$B$4:$B$691,$B37,'Спецификации сегментов'!$I$4:$I$691,N$2)</f>
        <v>9</v>
      </c>
      <c r="O37" s="11">
        <f>SUMIFS('Спецификации сегментов'!$H$4:$H$691,'Спецификации сегментов'!$B$4:$B$691,$B37,'Спецификации сегментов'!$I$4:$I$691,O$2)</f>
        <v>8</v>
      </c>
      <c r="P37" s="11">
        <f>SUMIFS('Спецификации сегментов'!$H$4:$H$691,'Спецификации сегментов'!$B$4:$B$691,$B37,'Спецификации сегментов'!$I$4:$I$691,P$2)</f>
        <v>10</v>
      </c>
      <c r="Q37" s="11">
        <f>SUMIFS('Спецификации сегментов'!$H$4:$H$691,'Спецификации сегментов'!$B$4:$B$691,$B37,'Спецификации сегментов'!$I$4:$I$691,Q$2)</f>
        <v>12</v>
      </c>
      <c r="R37" s="11">
        <f>SUMIFS('Спецификации сегментов'!$H$4:$H$691,'Спецификации сегментов'!$B$4:$B$691,$B37,'Спецификации сегментов'!$I$4:$I$691,R$2)</f>
        <v>9</v>
      </c>
      <c r="S37" s="4">
        <f t="shared" si="1"/>
        <v>132</v>
      </c>
    </row>
    <row r="38" spans="1:19" ht="15.75" customHeight="1">
      <c r="A38" s="11">
        <f t="shared" si="3"/>
        <v>36</v>
      </c>
      <c r="B38" s="15" t="s">
        <v>59</v>
      </c>
      <c r="C38" s="17" t="s">
        <v>56</v>
      </c>
      <c r="D38" s="11" t="s">
        <v>25</v>
      </c>
      <c r="E38" s="11">
        <f>SUMIFS('Спецификации сегментов'!$H$4:$H$691,'Спецификации сегментов'!$B$4:$B$691,$B38,'Спецификации сегментов'!$I$4:$I$691,E$2)</f>
        <v>15</v>
      </c>
      <c r="F38" s="11">
        <f>SUMIFS('Спецификации сегментов'!$H$4:$H$691,'Спецификации сегментов'!$B$4:$B$691,$B38,'Спецификации сегментов'!$I$4:$I$691,F$2)</f>
        <v>10</v>
      </c>
      <c r="G38" s="11">
        <f>SUMIFS('Спецификации сегментов'!$H$4:$H$691,'Спецификации сегментов'!$B$4:$B$691,$B38,'Спецификации сегментов'!$I$4:$I$691,G$2)</f>
        <v>8</v>
      </c>
      <c r="H38" s="11">
        <f>SUMIFS('Спецификации сегментов'!$H$4:$H$691,'Спецификации сегментов'!$B$4:$B$691,$B38,'Спецификации сегментов'!$I$4:$I$691,H$2)</f>
        <v>8</v>
      </c>
      <c r="I38" s="11">
        <f>SUMIFS('Спецификации сегментов'!$H$4:$H$691,'Спецификации сегментов'!$B$4:$B$691,$B38,'Спецификации сегментов'!$I$4:$I$691,I$2)</f>
        <v>7</v>
      </c>
      <c r="J38" s="11">
        <f>SUMIFS('Спецификации сегментов'!$H$4:$H$691,'Спецификации сегментов'!$B$4:$B$691,$B38,'Спецификации сегментов'!$I$4:$I$691,J$2)</f>
        <v>11</v>
      </c>
      <c r="K38" s="11">
        <f>SUMIFS('Спецификации сегментов'!$H$4:$H$691,'Спецификации сегментов'!$B$4:$B$691,$B38,'Спецификации сегментов'!$I$4:$I$691,K$2)</f>
        <v>13</v>
      </c>
      <c r="L38" s="11">
        <f>SUMIFS('Спецификации сегментов'!$H$4:$H$691,'Спецификации сегментов'!$B$4:$B$691,$B38,'Спецификации сегментов'!$I$4:$I$691,L$2)</f>
        <v>10</v>
      </c>
      <c r="M38" s="11">
        <f>SUMIFS('Спецификации сегментов'!$H$4:$H$691,'Спецификации сегментов'!$B$4:$B$691,$B38,'Спецификации сегментов'!$I$4:$I$691,M$2)</f>
        <v>10</v>
      </c>
      <c r="N38" s="11">
        <f>SUMIFS('Спецификации сегментов'!$H$4:$H$691,'Спецификации сегментов'!$B$4:$B$691,$B38,'Спецификации сегментов'!$I$4:$I$691,N$2)</f>
        <v>7</v>
      </c>
      <c r="O38" s="11">
        <f>SUMIFS('Спецификации сегментов'!$H$4:$H$691,'Спецификации сегментов'!$B$4:$B$691,$B38,'Спецификации сегментов'!$I$4:$I$691,O$2)</f>
        <v>9</v>
      </c>
      <c r="P38" s="11">
        <f>SUMIFS('Спецификации сегментов'!$H$4:$H$691,'Спецификации сегментов'!$B$4:$B$691,$B38,'Спецификации сегментов'!$I$4:$I$691,P$2)</f>
        <v>5</v>
      </c>
      <c r="Q38" s="11">
        <f>SUMIFS('Спецификации сегментов'!$H$4:$H$691,'Спецификации сегментов'!$B$4:$B$691,$B38,'Спецификации сегментов'!$I$4:$I$691,Q$2)</f>
        <v>10</v>
      </c>
      <c r="R38" s="11">
        <f>SUMIFS('Спецификации сегментов'!$H$4:$H$691,'Спецификации сегментов'!$B$4:$B$691,$B38,'Спецификации сегментов'!$I$4:$I$691,R$2)</f>
        <v>9</v>
      </c>
      <c r="S38" s="4">
        <f t="shared" si="1"/>
        <v>132</v>
      </c>
    </row>
    <row r="39" spans="1:19" ht="15.75" customHeight="1">
      <c r="A39" s="11">
        <f t="shared" si="3"/>
        <v>37</v>
      </c>
      <c r="B39" s="19" t="s">
        <v>60</v>
      </c>
      <c r="C39" s="17" t="s">
        <v>56</v>
      </c>
      <c r="D39" s="11" t="s">
        <v>25</v>
      </c>
      <c r="E39" s="11">
        <f>SUMIFS('Спецификации сегментов'!$H$4:$H$691,'Спецификации сегментов'!$B$4:$B$691,$B39,'Спецификации сегментов'!$I$4:$I$691,E$2)</f>
        <v>41</v>
      </c>
      <c r="F39" s="11">
        <f>SUMIFS('Спецификации сегментов'!$H$4:$H$691,'Спецификации сегментов'!$B$4:$B$691,$B39,'Спецификации сегментов'!$I$4:$I$691,F$2)</f>
        <v>38</v>
      </c>
      <c r="G39" s="11">
        <f>SUMIFS('Спецификации сегментов'!$H$4:$H$691,'Спецификации сегментов'!$B$4:$B$691,$B39,'Спецификации сегментов'!$I$4:$I$691,G$2)</f>
        <v>36</v>
      </c>
      <c r="H39" s="11">
        <f>SUMIFS('Спецификации сегментов'!$H$4:$H$691,'Спецификации сегментов'!$B$4:$B$691,$B39,'Спецификации сегментов'!$I$4:$I$691,H$2)</f>
        <v>36</v>
      </c>
      <c r="I39" s="11">
        <f>SUMIFS('Спецификации сегментов'!$H$4:$H$691,'Спецификации сегментов'!$B$4:$B$691,$B39,'Спецификации сегментов'!$I$4:$I$691,I$2)</f>
        <v>33</v>
      </c>
      <c r="J39" s="11">
        <f>SUMIFS('Спецификации сегментов'!$H$4:$H$691,'Спецификации сегментов'!$B$4:$B$691,$B39,'Спецификации сегментов'!$I$4:$I$691,J$2)</f>
        <v>39</v>
      </c>
      <c r="K39" s="11">
        <f>SUMIFS('Спецификации сегментов'!$H$4:$H$691,'Спецификации сегментов'!$B$4:$B$691,$B39,'Спецификации сегментов'!$I$4:$I$691,K$2)</f>
        <v>37</v>
      </c>
      <c r="L39" s="11">
        <f>SUMIFS('Спецификации сегментов'!$H$4:$H$691,'Спецификации сегментов'!$B$4:$B$691,$B39,'Спецификации сегментов'!$I$4:$I$691,L$2)</f>
        <v>38</v>
      </c>
      <c r="M39" s="11">
        <f>SUMIFS('Спецификации сегментов'!$H$4:$H$691,'Спецификации сегментов'!$B$4:$B$691,$B39,'Спецификации сегментов'!$I$4:$I$691,M$2)</f>
        <v>34</v>
      </c>
      <c r="N39" s="11">
        <f>SUMIFS('Спецификации сегментов'!$H$4:$H$691,'Спецификации сегментов'!$B$4:$B$691,$B39,'Спецификации сегментов'!$I$4:$I$691,N$2)</f>
        <v>31</v>
      </c>
      <c r="O39" s="11">
        <f>SUMIFS('Спецификации сегментов'!$H$4:$H$691,'Спецификации сегментов'!$B$4:$B$691,$B39,'Спецификации сегментов'!$I$4:$I$691,O$2)</f>
        <v>31</v>
      </c>
      <c r="P39" s="11">
        <f>SUMIFS('Спецификации сегментов'!$H$4:$H$691,'Спецификации сегментов'!$B$4:$B$691,$B39,'Спецификации сегментов'!$I$4:$I$691,P$2)</f>
        <v>33</v>
      </c>
      <c r="Q39" s="11">
        <f>SUMIFS('Спецификации сегментов'!$H$4:$H$691,'Спецификации сегментов'!$B$4:$B$691,$B39,'Спецификации сегментов'!$I$4:$I$691,Q$2)</f>
        <v>36</v>
      </c>
      <c r="R39" s="11">
        <f>SUMIFS('Спецификации сегментов'!$H$4:$H$691,'Спецификации сегментов'!$B$4:$B$691,$B39,'Спецификации сегментов'!$I$4:$I$691,R$2)</f>
        <v>35</v>
      </c>
      <c r="S39" s="4">
        <f t="shared" si="1"/>
        <v>498</v>
      </c>
    </row>
    <row r="40" spans="1:19" ht="15.75" customHeight="1">
      <c r="A40" s="11">
        <f t="shared" si="3"/>
        <v>38</v>
      </c>
      <c r="B40" s="19" t="s">
        <v>61</v>
      </c>
      <c r="C40" s="17" t="s">
        <v>62</v>
      </c>
      <c r="D40" s="11" t="s">
        <v>25</v>
      </c>
      <c r="E40" s="11">
        <f>SUMIFS('Спецификации сегментов'!$H$4:$H$691,'Спецификации сегментов'!$B$4:$B$691,$B40,'Спецификации сегментов'!$I$4:$I$691,E$2)</f>
        <v>0</v>
      </c>
      <c r="F40" s="11">
        <f>SUMIFS('Спецификации сегментов'!$H$4:$H$691,'Спецификации сегментов'!$B$4:$B$691,$B40,'Спецификации сегментов'!$I$4:$I$691,F$2)</f>
        <v>0</v>
      </c>
      <c r="G40" s="11">
        <f>SUMIFS('Спецификации сегментов'!$H$4:$H$691,'Спецификации сегментов'!$B$4:$B$691,$B40,'Спецификации сегментов'!$I$4:$I$691,G$2)</f>
        <v>0</v>
      </c>
      <c r="H40" s="11">
        <f>SUMIFS('Спецификации сегментов'!$H$4:$H$691,'Спецификации сегментов'!$B$4:$B$691,$B40,'Спецификации сегментов'!$I$4:$I$691,H$2)</f>
        <v>0</v>
      </c>
      <c r="I40" s="11">
        <f>SUMIFS('Спецификации сегментов'!$H$4:$H$691,'Спецификации сегментов'!$B$4:$B$691,$B40,'Спецификации сегментов'!$I$4:$I$691,I$2)</f>
        <v>0</v>
      </c>
      <c r="J40" s="11">
        <f>SUMIFS('Спецификации сегментов'!$H$4:$H$691,'Спецификации сегментов'!$B$4:$B$691,$B40,'Спецификации сегментов'!$I$4:$I$691,J$2)</f>
        <v>0</v>
      </c>
      <c r="K40" s="11">
        <f>SUMIFS('Спецификации сегментов'!$H$4:$H$691,'Спецификации сегментов'!$B$4:$B$691,$B40,'Спецификации сегментов'!$I$4:$I$691,K$2)</f>
        <v>0</v>
      </c>
      <c r="L40" s="11">
        <f>SUMIFS('Спецификации сегментов'!$H$4:$H$691,'Спецификации сегментов'!$B$4:$B$691,$B40,'Спецификации сегментов'!$I$4:$I$691,L$2)</f>
        <v>0</v>
      </c>
      <c r="M40" s="11">
        <f>SUMIFS('Спецификации сегментов'!$H$4:$H$691,'Спецификации сегментов'!$B$4:$B$691,$B40,'Спецификации сегментов'!$I$4:$I$691,M$2)</f>
        <v>0</v>
      </c>
      <c r="N40" s="11">
        <f>SUMIFS('Спецификации сегментов'!$H$4:$H$691,'Спецификации сегментов'!$B$4:$B$691,$B40,'Спецификации сегментов'!$I$4:$I$691,N$2)</f>
        <v>0</v>
      </c>
      <c r="O40" s="11">
        <f>SUMIFS('Спецификации сегментов'!$H$4:$H$691,'Спецификации сегментов'!$B$4:$B$691,$B40,'Спецификации сегментов'!$I$4:$I$691,O$2)</f>
        <v>0</v>
      </c>
      <c r="P40" s="11">
        <f>SUMIFS('Спецификации сегментов'!$H$4:$H$691,'Спецификации сегментов'!$B$4:$B$691,$B40,'Спецификации сегментов'!$I$4:$I$691,P$2)</f>
        <v>0</v>
      </c>
      <c r="Q40" s="11">
        <f>SUMIFS('Спецификации сегментов'!$H$4:$H$691,'Спецификации сегментов'!$B$4:$B$691,$B40,'Спецификации сегментов'!$I$4:$I$691,Q$2)</f>
        <v>0</v>
      </c>
      <c r="R40" s="11">
        <f>SUMIFS('Спецификации сегментов'!$H$4:$H$691,'Спецификации сегментов'!$B$4:$B$691,$B40,'Спецификации сегментов'!$I$4:$I$691,R$2)</f>
        <v>0</v>
      </c>
      <c r="S40" s="4">
        <f t="shared" si="1"/>
        <v>0</v>
      </c>
    </row>
    <row r="41" spans="1:19" ht="15.75" customHeight="1">
      <c r="A41" s="11">
        <f t="shared" si="3"/>
        <v>39</v>
      </c>
      <c r="B41" s="12" t="s">
        <v>63</v>
      </c>
      <c r="C41" s="11" t="s">
        <v>64</v>
      </c>
      <c r="D41" s="11" t="s">
        <v>25</v>
      </c>
      <c r="E41" s="11">
        <f>SUMIFS('Спецификации сегментов'!$H$4:$H$691,'Спецификации сегментов'!$C$4:$C$691,$C41,'Спецификации сегментов'!$I$4:$I$691,E$2)</f>
        <v>28</v>
      </c>
      <c r="F41" s="11">
        <f>SUMIFS('Спецификации сегментов'!$H$4:$H$691,'Спецификации сегментов'!$C$4:$C$691,$C41,'Спецификации сегментов'!$I$4:$I$691,F$2)</f>
        <v>15</v>
      </c>
      <c r="G41" s="11">
        <f>SUMIFS('Спецификации сегментов'!$H$4:$H$691,'Спецификации сегментов'!$C$4:$C$691,$C41,'Спецификации сегментов'!$I$4:$I$691,G$2)</f>
        <v>15</v>
      </c>
      <c r="H41" s="11">
        <f>SUMIFS('Спецификации сегментов'!$H$4:$H$691,'Спецификации сегментов'!$C$4:$C$691,$C41,'Спецификации сегментов'!$I$4:$I$691,H$2)</f>
        <v>20</v>
      </c>
      <c r="I41" s="11">
        <f>SUMIFS('Спецификации сегментов'!$H$4:$H$691,'Спецификации сегментов'!$C$4:$C$691,$C41,'Спецификации сегментов'!$I$4:$I$691,I$2)</f>
        <v>19</v>
      </c>
      <c r="J41" s="11">
        <f>SUMIFS('Спецификации сегментов'!$H$4:$H$691,'Спецификации сегментов'!$C$4:$C$691,$C41,'Спецификации сегментов'!$I$4:$I$691,J$2)</f>
        <v>24</v>
      </c>
      <c r="K41" s="11">
        <f>SUMIFS('Спецификации сегментов'!$H$4:$H$691,'Спецификации сегментов'!$C$4:$C$691,$C41,'Спецификации сегментов'!$I$4:$I$691,K$2)</f>
        <v>15</v>
      </c>
      <c r="L41" s="11">
        <f>SUMIFS('Спецификации сегментов'!$H$4:$H$691,'Спецификации сегментов'!$C$4:$C$691,$C41,'Спецификации сегментов'!$I$4:$I$691,L$2)</f>
        <v>26</v>
      </c>
      <c r="M41" s="11">
        <f>SUMIFS('Спецификации сегментов'!$H$4:$H$691,'Спецификации сегментов'!$C$4:$C$691,$C41,'Спецификации сегментов'!$I$4:$I$691,M$2)</f>
        <v>31</v>
      </c>
      <c r="N41" s="11">
        <f>SUMIFS('Спецификации сегментов'!$H$4:$H$691,'Спецификации сегментов'!$C$4:$C$691,$C41,'Спецификации сегментов'!$I$4:$I$691,N$2)</f>
        <v>20</v>
      </c>
      <c r="O41" s="11">
        <f>SUMIFS('Спецификации сегментов'!$H$4:$H$691,'Спецификации сегментов'!$C$4:$C$691,$C41,'Спецификации сегментов'!$I$4:$I$691,O$2)</f>
        <v>10</v>
      </c>
      <c r="P41" s="11">
        <f>SUMIFS('Спецификации сегментов'!$H$4:$H$691,'Спецификации сегментов'!$C$4:$C$691,$C41,'Спецификации сегментов'!$I$4:$I$691,P$2)</f>
        <v>21</v>
      </c>
      <c r="Q41" s="11">
        <f>SUMIFS('Спецификации сегментов'!$H$4:$H$691,'Спецификации сегментов'!$C$4:$C$691,$C41,'Спецификации сегментов'!$I$4:$I$691,Q$2)</f>
        <v>12</v>
      </c>
      <c r="R41" s="11">
        <f>SUMIFS('Спецификации сегментов'!$H$4:$H$691,'Спецификации сегментов'!$C$4:$C$691,$C41,'Спецификации сегментов'!$I$4:$I$691,R$2)</f>
        <v>28</v>
      </c>
      <c r="S41" s="4">
        <f t="shared" si="1"/>
        <v>284</v>
      </c>
    </row>
    <row r="42" spans="1:19" ht="15.75" customHeight="1">
      <c r="A42" s="11">
        <f t="shared" si="3"/>
        <v>40</v>
      </c>
      <c r="B42" s="12" t="s">
        <v>63</v>
      </c>
      <c r="C42" s="11" t="s">
        <v>65</v>
      </c>
      <c r="D42" s="11" t="s">
        <v>25</v>
      </c>
      <c r="E42" s="11">
        <f>SUMIFS('Спецификации сегментов'!$H$4:$H$691,'Спецификации сегментов'!$C$4:$C$691,$C42,'Спецификации сегментов'!$I$4:$I$691,E$2)</f>
        <v>10</v>
      </c>
      <c r="F42" s="11">
        <f>SUMIFS('Спецификации сегментов'!$H$4:$H$691,'Спецификации сегментов'!$C$4:$C$691,$C42,'Спецификации сегментов'!$I$4:$I$691,F$2)</f>
        <v>14</v>
      </c>
      <c r="G42" s="11">
        <f>SUMIFS('Спецификации сегментов'!$H$4:$H$691,'Спецификации сегментов'!$C$4:$C$691,$C42,'Спецификации сегментов'!$I$4:$I$691,G$2)</f>
        <v>13</v>
      </c>
      <c r="H42" s="11">
        <f>SUMIFS('Спецификации сегментов'!$H$4:$H$691,'Спецификации сегментов'!$C$4:$C$691,$C42,'Спецификации сегментов'!$I$4:$I$691,H$2)</f>
        <v>9</v>
      </c>
      <c r="I42" s="11">
        <f>SUMIFS('Спецификации сегментов'!$H$4:$H$691,'Спецификации сегментов'!$C$4:$C$691,$C42,'Спецификации сегментов'!$I$4:$I$691,I$2)</f>
        <v>16</v>
      </c>
      <c r="J42" s="11">
        <f>SUMIFS('Спецификации сегментов'!$H$4:$H$691,'Спецификации сегментов'!$C$4:$C$691,$C42,'Спецификации сегментов'!$I$4:$I$691,J$2)</f>
        <v>2</v>
      </c>
      <c r="K42" s="11">
        <f>SUMIFS('Спецификации сегментов'!$H$4:$H$691,'Спецификации сегментов'!$C$4:$C$691,$C42,'Спецификации сегментов'!$I$4:$I$691,K$2)</f>
        <v>12</v>
      </c>
      <c r="L42" s="11">
        <f>SUMIFS('Спецификации сегментов'!$H$4:$H$691,'Спецификации сегментов'!$C$4:$C$691,$C42,'Спецификации сегментов'!$I$4:$I$691,L$2)</f>
        <v>4</v>
      </c>
      <c r="M42" s="11">
        <f>SUMIFS('Спецификации сегментов'!$H$4:$H$691,'Спецификации сегментов'!$C$4:$C$691,$C42,'Спецификации сегментов'!$I$4:$I$691,M$2)</f>
        <v>2</v>
      </c>
      <c r="N42" s="11">
        <f>SUMIFS('Спецификации сегментов'!$H$4:$H$691,'Спецификации сегментов'!$C$4:$C$691,$C42,'Спецификации сегментов'!$I$4:$I$691,N$2)</f>
        <v>4</v>
      </c>
      <c r="O42" s="11">
        <f>SUMIFS('Спецификации сегментов'!$H$4:$H$691,'Спецификации сегментов'!$C$4:$C$691,$C42,'Спецификации сегментов'!$I$4:$I$691,O$2)</f>
        <v>10</v>
      </c>
      <c r="P42" s="11">
        <f>SUMIFS('Спецификации сегментов'!$H$4:$H$691,'Спецификации сегментов'!$C$4:$C$691,$C42,'Спецификации сегментов'!$I$4:$I$691,P$2)</f>
        <v>5</v>
      </c>
      <c r="Q42" s="11">
        <f>SUMIFS('Спецификации сегментов'!$H$4:$H$691,'Спецификации сегментов'!$C$4:$C$691,$C42,'Спецификации сегментов'!$I$4:$I$691,Q$2)</f>
        <v>9</v>
      </c>
      <c r="R42" s="11">
        <f>SUMIFS('Спецификации сегментов'!$H$4:$H$691,'Спецификации сегментов'!$C$4:$C$691,$C42,'Спецификации сегментов'!$I$4:$I$691,R$2)</f>
        <v>0</v>
      </c>
      <c r="S42" s="4">
        <f t="shared" si="1"/>
        <v>110</v>
      </c>
    </row>
    <row r="43" spans="1:19" ht="15.75" customHeight="1">
      <c r="A43" s="11">
        <f t="shared" si="3"/>
        <v>41</v>
      </c>
      <c r="B43" s="12" t="s">
        <v>66</v>
      </c>
      <c r="C43" s="11" t="s">
        <v>67</v>
      </c>
      <c r="D43" s="11" t="s">
        <v>25</v>
      </c>
      <c r="E43" s="11">
        <f>SUMIFS('Спецификации сегментов'!$H$4:$H$691,'Спецификации сегментов'!$C$4:$C$691,$C43,'Спецификации сегментов'!$I$4:$I$691,E$2)</f>
        <v>96</v>
      </c>
      <c r="F43" s="11">
        <f>SUMIFS('Спецификации сегментов'!$H$4:$H$691,'Спецификации сегментов'!$C$4:$C$691,$C43,'Спецификации сегментов'!$I$4:$I$691,F$2)</f>
        <v>86</v>
      </c>
      <c r="G43" s="11">
        <f>SUMIFS('Спецификации сегментов'!$H$4:$H$691,'Спецификации сегментов'!$C$4:$C$691,$C43,'Спецификации сегментов'!$I$4:$I$691,G$2)</f>
        <v>82</v>
      </c>
      <c r="H43" s="11">
        <f>SUMIFS('Спецификации сегментов'!$H$4:$H$691,'Спецификации сегментов'!$C$4:$C$691,$C43,'Спецификации сегментов'!$I$4:$I$691,H$2)</f>
        <v>76</v>
      </c>
      <c r="I43" s="11">
        <f>SUMIFS('Спецификации сегментов'!$H$4:$H$691,'Спецификации сегментов'!$C$4:$C$691,$C43,'Спецификации сегментов'!$I$4:$I$691,I$2)</f>
        <v>102</v>
      </c>
      <c r="J43" s="11">
        <f>SUMIFS('Спецификации сегментов'!$H$4:$H$691,'Спецификации сегментов'!$C$4:$C$691,$C43,'Спецификации сегментов'!$I$4:$I$691,J$2)</f>
        <v>56</v>
      </c>
      <c r="K43" s="11">
        <f>SUMIFS('Спецификации сегментов'!$H$4:$H$691,'Спецификации сегментов'!$C$4:$C$691,$C43,'Спецификации сегментов'!$I$4:$I$691,K$2)</f>
        <v>78</v>
      </c>
      <c r="L43" s="11">
        <f>SUMIFS('Спецификации сегментов'!$H$4:$H$691,'Спецификации сегментов'!$C$4:$C$691,$C43,'Спецификации сегментов'!$I$4:$I$691,L$2)</f>
        <v>68</v>
      </c>
      <c r="M43" s="11">
        <f>SUMIFS('Спецификации сегментов'!$H$4:$H$691,'Спецификации сегментов'!$C$4:$C$691,$C43,'Спецификации сегментов'!$I$4:$I$691,M$2)</f>
        <v>70</v>
      </c>
      <c r="N43" s="11">
        <f>SUMIFS('Спецификации сегментов'!$H$4:$H$691,'Спецификации сегментов'!$C$4:$C$691,$C43,'Спецификации сегментов'!$I$4:$I$691,N$2)</f>
        <v>56</v>
      </c>
      <c r="O43" s="11">
        <f>SUMIFS('Спецификации сегментов'!$H$4:$H$691,'Спецификации сегментов'!$C$4:$C$691,$C43,'Спецификации сегментов'!$I$4:$I$691,O$2)</f>
        <v>60</v>
      </c>
      <c r="P43" s="11">
        <f>SUMIFS('Спецификации сегментов'!$H$4:$H$691,'Спецификации сегментов'!$C$4:$C$691,$C43,'Спецификации сегментов'!$I$4:$I$691,P$2)</f>
        <v>62</v>
      </c>
      <c r="Q43" s="11">
        <f>SUMIFS('Спецификации сегментов'!$H$4:$H$691,'Спецификации сегментов'!$C$4:$C$691,$C43,'Спецификации сегментов'!$I$4:$I$691,Q$2)</f>
        <v>60</v>
      </c>
      <c r="R43" s="11">
        <f>SUMIFS('Спецификации сегментов'!$H$4:$H$691,'Спецификации сегментов'!$C$4:$C$691,$C43,'Спецификации сегментов'!$I$4:$I$691,R$2)</f>
        <v>56</v>
      </c>
      <c r="S43" s="4">
        <f t="shared" si="1"/>
        <v>1008</v>
      </c>
    </row>
    <row r="44" spans="1:19" ht="15.75" customHeight="1">
      <c r="A44" s="11">
        <f t="shared" si="3"/>
        <v>42</v>
      </c>
      <c r="B44" s="12" t="s">
        <v>68</v>
      </c>
      <c r="C44" s="11" t="s">
        <v>69</v>
      </c>
      <c r="D44" s="11" t="s">
        <v>25</v>
      </c>
      <c r="E44" s="11">
        <f>SUMIFS('Спецификации сегментов'!$H$4:$H$691,'Спецификации сегментов'!$C$4:$C$691,$C44,'Спецификации сегментов'!$I$4:$I$691,E$2)</f>
        <v>15</v>
      </c>
      <c r="F44" s="11">
        <f>SUMIFS('Спецификации сегментов'!$H$4:$H$691,'Спецификации сегментов'!$C$4:$C$691,$C44,'Спецификации сегментов'!$I$4:$I$691,F$2)</f>
        <v>14</v>
      </c>
      <c r="G44" s="11">
        <f>SUMIFS('Спецификации сегментов'!$H$4:$H$691,'Спецификации сегментов'!$C$4:$C$691,$C44,'Спецификации сегментов'!$I$4:$I$691,G$2)</f>
        <v>14</v>
      </c>
      <c r="H44" s="11">
        <f>SUMIFS('Спецификации сегментов'!$H$4:$H$691,'Спецификации сегментов'!$C$4:$C$691,$C44,'Спецификации сегментов'!$I$4:$I$691,H$2)</f>
        <v>15</v>
      </c>
      <c r="I44" s="11">
        <f>SUMIFS('Спецификации сегментов'!$H$4:$H$691,'Спецификации сегментов'!$C$4:$C$691,$C44,'Спецификации сегментов'!$I$4:$I$691,I$2)</f>
        <v>14</v>
      </c>
      <c r="J44" s="11">
        <f>SUMIFS('Спецификации сегментов'!$H$4:$H$691,'Спецификации сегментов'!$C$4:$C$691,$C44,'Спецификации сегментов'!$I$4:$I$691,J$2)</f>
        <v>16</v>
      </c>
      <c r="K44" s="11">
        <f>SUMIFS('Спецификации сегментов'!$H$4:$H$691,'Спецификации сегментов'!$C$4:$C$691,$C44,'Спецификации сегментов'!$I$4:$I$691,K$2)</f>
        <v>13</v>
      </c>
      <c r="L44" s="11">
        <f>SUMIFS('Спецификации сегментов'!$H$4:$H$691,'Спецификации сегментов'!$C$4:$C$691,$C44,'Спецификации сегментов'!$I$4:$I$691,L$2)</f>
        <v>15</v>
      </c>
      <c r="M44" s="11">
        <f>SUMIFS('Спецификации сегментов'!$H$4:$H$691,'Спецификации сегментов'!$C$4:$C$691,$C44,'Спецификации сегментов'!$I$4:$I$691,M$2)</f>
        <v>13</v>
      </c>
      <c r="N44" s="11">
        <f>SUMIFS('Спецификации сегментов'!$H$4:$H$691,'Спецификации сегментов'!$C$4:$C$691,$C44,'Спецификации сегментов'!$I$4:$I$691,N$2)</f>
        <v>13</v>
      </c>
      <c r="O44" s="11">
        <f>SUMIFS('Спецификации сегментов'!$H$4:$H$691,'Спецификации сегментов'!$C$4:$C$691,$C44,'Спецификации сегментов'!$I$4:$I$691,O$2)</f>
        <v>11</v>
      </c>
      <c r="P44" s="11">
        <f>SUMIFS('Спецификации сегментов'!$H$4:$H$691,'Спецификации сегментов'!$C$4:$C$691,$C44,'Спецификации сегментов'!$I$4:$I$691,P$2)</f>
        <v>15</v>
      </c>
      <c r="Q44" s="11">
        <f>SUMIFS('Спецификации сегментов'!$H$4:$H$691,'Спецификации сегментов'!$C$4:$C$691,$C44,'Спецификации сегментов'!$I$4:$I$691,Q$2)</f>
        <v>15</v>
      </c>
      <c r="R44" s="11">
        <f>SUMIFS('Спецификации сегментов'!$H$4:$H$691,'Спецификации сегментов'!$C$4:$C$691,$C44,'Спецификации сегментов'!$I$4:$I$691,R$2)</f>
        <v>15</v>
      </c>
      <c r="S44" s="4">
        <f t="shared" si="1"/>
        <v>198</v>
      </c>
    </row>
    <row r="45" spans="1:19" ht="15.75" customHeight="1">
      <c r="A45" s="11">
        <f t="shared" si="3"/>
        <v>43</v>
      </c>
      <c r="B45" s="12" t="s">
        <v>70</v>
      </c>
      <c r="C45" s="11" t="s">
        <v>71</v>
      </c>
      <c r="D45" s="11" t="s">
        <v>52</v>
      </c>
      <c r="E45" s="11">
        <f>SUMIFS('Спецификации сегментов'!$H$4:$H$691,'Спецификации сегментов'!$C$4:$C$691,$C45,'Спецификации сегментов'!$I$4:$I$691,E$2)</f>
        <v>80</v>
      </c>
      <c r="F45" s="11">
        <f>SUMIFS('Спецификации сегментов'!$H$4:$H$691,'Спецификации сегментов'!$C$4:$C$691,$C45,'Спецификации сегментов'!$I$4:$I$691,F$2)</f>
        <v>75</v>
      </c>
      <c r="G45" s="11">
        <f>SUMIFS('Спецификации сегментов'!$H$4:$H$691,'Спецификации сегментов'!$C$4:$C$691,$C45,'Спецификации сегментов'!$I$4:$I$691,G$2)</f>
        <v>73</v>
      </c>
      <c r="H45" s="11">
        <f>SUMIFS('Спецификации сегментов'!$H$4:$H$691,'Спецификации сегментов'!$C$4:$C$691,$C45,'Спецификации сегментов'!$I$4:$I$691,H$2)</f>
        <v>70</v>
      </c>
      <c r="I45" s="11">
        <f>SUMIFS('Спецификации сегментов'!$H$4:$H$691,'Спецификации сегментов'!$C$4:$C$691,$C45,'Спецификации сегментов'!$I$4:$I$691,I$2)</f>
        <v>81</v>
      </c>
      <c r="J45" s="11">
        <f>SUMIFS('Спецификации сегментов'!$H$4:$H$691,'Спецификации сегментов'!$C$4:$C$691,$C45,'Спецификации сегментов'!$I$4:$I$691,J$2)</f>
        <v>54</v>
      </c>
      <c r="K45" s="11">
        <f>SUMIFS('Спецификации сегментов'!$H$4:$H$691,'Спецификации сегментов'!$C$4:$C$691,$C45,'Спецификации сегментов'!$I$4:$I$691,K$2)</f>
        <v>67</v>
      </c>
      <c r="L45" s="11">
        <f>SUMIFS('Спецификации сегментов'!$H$4:$H$691,'Спецификации сегментов'!$C$4:$C$691,$C45,'Спецификации сегментов'!$I$4:$I$691,L$2)</f>
        <v>64</v>
      </c>
      <c r="M45" s="11">
        <f>SUMIFS('Спецификации сегментов'!$H$4:$H$691,'Спецификации сегментов'!$C$4:$C$691,$C45,'Спецификации сегментов'!$I$4:$I$691,M$2)</f>
        <v>61</v>
      </c>
      <c r="N45" s="11">
        <f>SUMIFS('Спецификации сегментов'!$H$4:$H$691,'Спецификации сегментов'!$C$4:$C$691,$C45,'Спецификации сегментов'!$I$4:$I$691,N$2)</f>
        <v>54</v>
      </c>
      <c r="O45" s="11">
        <f>SUMIFS('Спецификации сегментов'!$H$4:$H$691,'Спецификации сегментов'!$C$4:$C$691,$C45,'Спецификации сегментов'!$I$4:$I$691,O$2)</f>
        <v>54</v>
      </c>
      <c r="P45" s="11">
        <f>SUMIFS('Спецификации сегментов'!$H$4:$H$691,'Спецификации сегментов'!$C$4:$C$691,$C45,'Спецификации сегментов'!$I$4:$I$691,P$2)</f>
        <v>59</v>
      </c>
      <c r="Q45" s="11">
        <f>SUMIFS('Спецификации сегментов'!$H$4:$H$691,'Спецификации сегментов'!$C$4:$C$691,$C45,'Спецификации сегментов'!$I$4:$I$691,Q$2)</f>
        <v>58</v>
      </c>
      <c r="R45" s="11">
        <f>SUMIFS('Спецификации сегментов'!$H$4:$H$691,'Спецификации сегментов'!$C$4:$C$691,$C45,'Спецификации сегментов'!$I$4:$I$691,R$2)</f>
        <v>50</v>
      </c>
      <c r="S45" s="4">
        <f t="shared" si="1"/>
        <v>900</v>
      </c>
    </row>
    <row r="46" spans="1:19" ht="15.75" customHeight="1">
      <c r="A46" s="11">
        <f t="shared" si="3"/>
        <v>44</v>
      </c>
      <c r="B46" s="15" t="s">
        <v>72</v>
      </c>
      <c r="C46" s="20"/>
      <c r="D46" s="11" t="s">
        <v>25</v>
      </c>
      <c r="E46" s="11">
        <f>SUMIFS('Спецификации сегментов'!$H$4:$H$691,'Спецификации сегментов'!$B$4:$B$691,$B46,'Спецификации сегментов'!$I$4:$I$691,E$2)</f>
        <v>54</v>
      </c>
      <c r="F46" s="11">
        <f>SUMIFS('Спецификации сегментов'!$H$4:$H$691,'Спецификации сегментов'!$B$4:$B$691,$B46,'Спецификации сегментов'!$I$4:$I$691,F$2)</f>
        <v>45</v>
      </c>
      <c r="G46" s="11">
        <f>SUMIFS('Спецификации сегментов'!$H$4:$H$691,'Спецификации сегментов'!$B$4:$B$691,$B46,'Спецификации сегментов'!$I$4:$I$691,G$2)</f>
        <v>44</v>
      </c>
      <c r="H46" s="11">
        <f>SUMIFS('Спецификации сегментов'!$H$4:$H$691,'Спецификации сегментов'!$B$4:$B$691,$B46,'Спецификации сегментов'!$I$4:$I$691,H$2)</f>
        <v>45</v>
      </c>
      <c r="I46" s="11">
        <f>SUMIFS('Спецификации сегментов'!$H$4:$H$691,'Спецификации сегментов'!$B$4:$B$691,$B46,'Спецификации сегментов'!$I$4:$I$691,I$2)</f>
        <v>50</v>
      </c>
      <c r="J46" s="11">
        <f>SUMIFS('Спецификации сегментов'!$H$4:$H$691,'Спецификации сегментов'!$B$4:$B$691,$B46,'Спецификации сегментов'!$I$4:$I$691,J$2)</f>
        <v>42</v>
      </c>
      <c r="K46" s="11">
        <f>SUMIFS('Спецификации сегментов'!$H$4:$H$691,'Спецификации сегментов'!$B$4:$B$691,$B46,'Спецификации сегментов'!$I$4:$I$691,K$2)</f>
        <v>41</v>
      </c>
      <c r="L46" s="11">
        <f>SUMIFS('Спецификации сегментов'!$H$4:$H$691,'Спецификации сегментов'!$B$4:$B$691,$B46,'Спецификации сегментов'!$I$4:$I$691,L$2)</f>
        <v>45</v>
      </c>
      <c r="M46" s="11">
        <f>SUMIFS('Спецификации сегментов'!$H$4:$H$691,'Спецификации сегментов'!$B$4:$B$691,$B46,'Спецификации сегментов'!$I$4:$I$691,M$2)</f>
        <v>46</v>
      </c>
      <c r="N46" s="11">
        <f>SUMIFS('Спецификации сегментов'!$H$4:$H$691,'Спецификации сегментов'!$B$4:$B$691,$B46,'Спецификации сегментов'!$I$4:$I$691,N$2)</f>
        <v>38</v>
      </c>
      <c r="O46" s="11">
        <f>SUMIFS('Спецификации сегментов'!$H$4:$H$691,'Спецификации сегментов'!$B$4:$B$691,$B46,'Спецификации сегментов'!$I$4:$I$691,O$2)</f>
        <v>32</v>
      </c>
      <c r="P46" s="11">
        <f>SUMIFS('Спецификации сегментов'!$H$4:$H$691,'Спецификации сегментов'!$B$4:$B$691,$B46,'Спецификации сегментов'!$I$4:$I$691,P$2)</f>
        <v>41</v>
      </c>
      <c r="Q46" s="11">
        <f>SUMIFS('Спецификации сегментов'!$H$4:$H$691,'Спецификации сегментов'!$B$4:$B$691,$B46,'Спецификации сегментов'!$I$4:$I$691,Q$2)</f>
        <v>36</v>
      </c>
      <c r="R46" s="11">
        <f>SUMIFS('Спецификации сегментов'!$H$4:$H$691,'Спецификации сегментов'!$B$4:$B$691,$B46,'Спецификации сегментов'!$I$4:$I$691,R$2)</f>
        <v>43</v>
      </c>
      <c r="S46" s="4">
        <f t="shared" si="1"/>
        <v>602</v>
      </c>
    </row>
    <row r="47" spans="1:19" ht="15.75" customHeight="1"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5.75" customHeight="1"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5:19" ht="15.75" customHeight="1"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5:19" ht="15.75" customHeight="1"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5:19" ht="15.75" customHeight="1"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5:19" ht="15.75" customHeight="1"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5:19" ht="15.75" customHeight="1"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5:19" ht="15.75" customHeight="1"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5:19" ht="15.75" customHeight="1"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5:19" ht="15.75" customHeight="1"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5:19" ht="15.75" customHeight="1"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5:19" ht="15.75" customHeight="1"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5:19" ht="15.75" customHeight="1"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5:19" ht="15.75" customHeight="1"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5:19" ht="15.75" customHeight="1"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5:19" ht="15.75" customHeight="1"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5:19" ht="15.75" customHeight="1"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5:19" ht="15.75" customHeight="1"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5:19" ht="15.75" customHeight="1"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5:19" ht="15.75" customHeight="1"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5:19" ht="15.75" customHeight="1"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5:19" ht="15.75" customHeight="1"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5:19" ht="15.75" customHeight="1"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5:19" ht="15.75" customHeight="1"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5:19" ht="15.75" customHeight="1"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5:19" ht="15.75" customHeight="1"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5:19" ht="15.75" customHeight="1"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5:19" ht="15.75" customHeight="1"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5:19" ht="15.75" customHeight="1"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5:19" ht="15.75" customHeight="1"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5:19" ht="15.75" customHeight="1"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5:19" ht="15.75" customHeight="1"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5:19" ht="15.75" customHeight="1"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5:19" ht="15.75" customHeight="1"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5:19" ht="15.75" customHeight="1"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5:19" ht="15.75" customHeight="1"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5:19" ht="15.75" customHeight="1"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5:19" ht="15.75" customHeight="1"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5:19" ht="15.75" customHeight="1"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5:19" ht="15.75" customHeight="1"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5:19" ht="15.75" customHeight="1"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5:19" ht="15.75" customHeight="1"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5:19" ht="15.75" customHeight="1"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5:19" ht="15.75" customHeight="1"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5:19" ht="15.75" customHeight="1"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5:19" ht="15.75" customHeight="1"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5:19" ht="15.75" customHeight="1"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5:19" ht="15.75" customHeight="1"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5:19" ht="15.75" customHeight="1"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5:19" ht="15.75" customHeight="1"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5:19" ht="15.75" customHeight="1"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5:19" ht="15.75" customHeight="1"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5:19" ht="15.75" customHeight="1"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5:19" ht="15.75" customHeight="1"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5:19" ht="15.75" customHeight="1"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5:19" ht="15.75" customHeight="1"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5:19" ht="15.75" customHeight="1"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5:19" ht="15.75" customHeight="1"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5:19" ht="15.75" customHeight="1"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5:19" ht="15.75" customHeight="1"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5:19" ht="15.75" customHeight="1"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5:19" ht="15.75" customHeight="1"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5:19" ht="15.75" customHeight="1"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5:19" ht="15.75" customHeight="1"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5:19" ht="15.75" customHeight="1"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5:19" ht="15.75" customHeight="1"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5:19" ht="15.75" customHeight="1"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5:19" ht="15.75" customHeight="1"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5:19" ht="15.75" customHeight="1"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5:19" ht="15.75" customHeight="1"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5:19" ht="15.75" customHeight="1"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5:19" ht="15.75" customHeight="1"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5:19" ht="15.75" customHeight="1"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5:19" ht="15.75" customHeight="1"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5:19" ht="15.75" customHeight="1"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5:19" ht="15.75" customHeight="1"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5:19" ht="15.75" customHeight="1"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5:19" ht="15.75" customHeight="1"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5:19" ht="15.75" customHeight="1"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5:19" ht="15.75" customHeight="1"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5:19" ht="15.75" customHeight="1"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5:19" ht="15.75" customHeight="1"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5:19" ht="15.75" customHeight="1"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5:19" ht="15.75" customHeight="1"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5:19" ht="15.75" customHeight="1"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5:19" ht="15.75" customHeight="1"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5:19" ht="15.75" customHeight="1"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5:19" ht="15.75" customHeight="1"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5:19" ht="15.75" customHeight="1"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5:19" ht="15.75" customHeight="1"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5:19" ht="15.75" customHeight="1"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5:19" ht="15.75" customHeight="1"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5:19" ht="15.75" customHeight="1"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5:19" ht="15.75" customHeight="1"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5:19" ht="15.75" customHeight="1"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5:19" ht="15.75" customHeight="1"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5:19" ht="15.75" customHeight="1"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5:19" ht="15.75" customHeight="1"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5:19" ht="15.75" customHeight="1"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5:19" ht="15.75" customHeight="1"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5:19" ht="15.75" customHeight="1"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5:19" ht="15.75" customHeight="1"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5:19" ht="15.75" customHeight="1"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5:19" ht="15.75" customHeight="1"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5:19" ht="15.75" customHeight="1"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5:19" ht="15.75" customHeight="1"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5:19" ht="15.75" customHeight="1"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5:19" ht="15.75" customHeight="1"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5:19" ht="15.75" customHeight="1"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5:19" ht="15.75" customHeight="1"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5:19" ht="15.75" customHeight="1"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5:19" ht="15.75" customHeight="1"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5:19" ht="15.75" customHeight="1"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5:19" ht="15.75" customHeight="1"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5:19" ht="15.75" customHeight="1"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5:19" ht="15.75" customHeight="1"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5:19" ht="15.75" customHeight="1"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5:19" ht="15.75" customHeight="1"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5:19" ht="15.75" customHeight="1"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5:19" ht="15.75" customHeight="1"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5:19" ht="15.75" customHeight="1"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5:19" ht="15.75" customHeight="1"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5:19" ht="15.75" customHeight="1"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5:19" ht="15.75" customHeight="1"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5:19" ht="15.75" customHeight="1"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5:19" ht="15.75" customHeight="1"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5:19" ht="15.75" customHeight="1"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5:19" ht="15.75" customHeight="1"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5:19" ht="15.75" customHeight="1"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5:19" ht="15.75" customHeight="1"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5:19" ht="15.75" customHeight="1"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5:19" ht="15.75" customHeight="1"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5:19" ht="15.75" customHeight="1"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5:19" ht="15.75" customHeight="1"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5:19" ht="15.75" customHeight="1"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5:19" ht="15.75" customHeight="1"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5:19" ht="15.75" customHeight="1"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5:19" ht="15.75" customHeight="1"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5:19" ht="15.75" customHeight="1"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5:19" ht="15.75" customHeight="1"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5:19" ht="15.75" customHeight="1"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5:19" ht="15.75" customHeight="1"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5:19" ht="15.75" customHeight="1"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5:19" ht="15.75" customHeight="1"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5:19" ht="15.75" customHeight="1"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5:19" ht="15.75" customHeight="1"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5:19" ht="15.75" customHeight="1"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5:19" ht="15.75" customHeight="1"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5:19" ht="15.75" customHeight="1"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5:19" ht="15.75" customHeight="1"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5:19" ht="15.75" customHeight="1"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5:19" ht="15.75" customHeight="1"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5:19" ht="15.75" customHeight="1"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5:19" ht="15.75" customHeight="1"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5:19" ht="15.75" customHeight="1"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5:19" ht="15.75" customHeight="1"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5:19" ht="15.75" customHeight="1"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5:19" ht="15.75" customHeight="1"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5:19" ht="15.75" customHeight="1"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5:19" ht="15.75" customHeight="1"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5:19" ht="15.75" customHeight="1"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5:19" ht="15.75" customHeight="1"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5:19" ht="15.75" customHeight="1"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5:19" ht="15.75" customHeight="1"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5:19" ht="15.75" customHeight="1"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5:19" ht="15.75" customHeight="1"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5:19" ht="15.75" customHeight="1"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5:19" ht="15.75" customHeight="1"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5:19" ht="15.75" customHeight="1"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5:19" ht="15.75" customHeight="1"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5:19" ht="15.75" customHeight="1"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5:19" ht="15.75" customHeight="1"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5:19" ht="15.75" customHeight="1"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5:19" ht="15.75" customHeight="1"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5:19" ht="15.75" customHeight="1"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5:19" ht="15.75" customHeight="1"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5:19" ht="15.75" customHeight="1"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5:19" ht="15.75" customHeight="1"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5:19" ht="15.75" customHeight="1"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5:19" ht="15.75" customHeight="1"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5:19" ht="15.75" customHeight="1"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5:19" ht="15.75" customHeight="1"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5:19" ht="15.75" customHeight="1"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5:19" ht="15.75" customHeight="1"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5:19" ht="15.75" customHeight="1"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5:19" ht="15.75" customHeight="1"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5:19" ht="15.75" customHeight="1"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5:19" ht="15.75" customHeight="1"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5:19" ht="15.75" customHeight="1"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5:19" ht="15.75" customHeight="1"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5:19" ht="15.75" customHeight="1"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5:19" ht="15.75" customHeight="1"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5:19" ht="15.75" customHeight="1"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5:19" ht="15.75" customHeight="1"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5:19" ht="15.75" customHeight="1"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5:19" ht="15.75" customHeight="1"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5:19" ht="15.75" customHeight="1"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5:19" ht="15.75" customHeight="1"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5:19" ht="15.75" customHeight="1"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5:19" ht="15.75" customHeight="1"/>
    <row r="247" spans="5:19" ht="15.75" customHeight="1"/>
    <row r="248" spans="5:19" ht="15.75" customHeight="1"/>
    <row r="249" spans="5:19" ht="15.75" customHeight="1"/>
    <row r="250" spans="5:19" ht="15.75" customHeight="1"/>
    <row r="251" spans="5:19" ht="15.75" customHeight="1"/>
    <row r="252" spans="5:19" ht="15.75" customHeight="1"/>
    <row r="253" spans="5:19" ht="15.75" customHeight="1"/>
    <row r="254" spans="5:19" ht="15.75" customHeight="1"/>
    <row r="255" spans="5:19" ht="15.75" customHeight="1"/>
    <row r="256" spans="5:1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5">
    <mergeCell ref="A1:A2"/>
    <mergeCell ref="B1:B2"/>
    <mergeCell ref="C1:C2"/>
    <mergeCell ref="D1:D2"/>
    <mergeCell ref="E1:S1"/>
  </mergeCells>
  <pageMargins left="0.7" right="0.7" top="0.75" bottom="0.75" header="0" footer="0"/>
  <pageSetup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outlinePr summaryBelow="0" summaryRight="0"/>
  </sheetPr>
  <dimension ref="A1:I1000"/>
  <sheetViews>
    <sheetView tabSelected="1" topLeftCell="A4" workbookViewId="0">
      <selection activeCell="M110" sqref="M110"/>
    </sheetView>
  </sheetViews>
  <sheetFormatPr defaultColWidth="12.5703125" defaultRowHeight="15" customHeight="1"/>
  <cols>
    <col min="1" max="1" width="16.5703125" bestFit="1" customWidth="1"/>
    <col min="2" max="2" width="9.42578125" customWidth="1"/>
    <col min="3" max="3" width="13" style="186" customWidth="1"/>
    <col min="4" max="4" width="15.140625" bestFit="1" customWidth="1"/>
    <col min="5" max="5" width="13.28515625" customWidth="1"/>
    <col min="6" max="6" width="13.5703125" bestFit="1" customWidth="1"/>
    <col min="7" max="7" width="2" hidden="1" customWidth="1"/>
    <col min="8" max="8" width="16.140625" customWidth="1"/>
    <col min="9" max="19" width="11" customWidth="1"/>
  </cols>
  <sheetData>
    <row r="1" spans="1:8" ht="15.75" customHeight="1">
      <c r="F1" s="21"/>
    </row>
    <row r="2" spans="1:8" ht="15.75" customHeight="1">
      <c r="F2" s="21"/>
      <c r="H2" s="22"/>
    </row>
    <row r="3" spans="1:8" ht="27.75" customHeight="1">
      <c r="A3" s="197" t="s">
        <v>73</v>
      </c>
      <c r="B3" s="195"/>
      <c r="C3" s="195"/>
      <c r="D3" s="195"/>
      <c r="E3" s="195"/>
      <c r="F3" s="196"/>
      <c r="G3" s="23"/>
      <c r="H3" s="24" t="s">
        <v>74</v>
      </c>
    </row>
    <row r="4" spans="1:8" ht="27.75" customHeight="1">
      <c r="A4" s="25" t="s">
        <v>75</v>
      </c>
      <c r="B4" s="26" t="s">
        <v>76</v>
      </c>
      <c r="C4" s="26"/>
      <c r="D4" s="25" t="s">
        <v>77</v>
      </c>
      <c r="E4" s="25" t="s">
        <v>78</v>
      </c>
      <c r="F4" s="25" t="s">
        <v>79</v>
      </c>
      <c r="G4" s="23"/>
      <c r="H4" s="27" t="s">
        <v>80</v>
      </c>
    </row>
    <row r="5" spans="1:8" ht="15.75" hidden="1" customHeight="1">
      <c r="A5" s="28" t="s">
        <v>81</v>
      </c>
      <c r="B5" s="29">
        <v>235</v>
      </c>
      <c r="C5" s="29"/>
      <c r="D5" s="28" t="s">
        <v>82</v>
      </c>
      <c r="E5" s="28" t="s">
        <v>83</v>
      </c>
      <c r="F5" s="30">
        <v>1</v>
      </c>
      <c r="G5" s="23">
        <f t="shared" ref="G5:G212" si="0">IF(A5&lt;&gt;"SM1 (патчкорд)",0,1)</f>
        <v>0</v>
      </c>
      <c r="H5" s="23">
        <f>SUMIFS(B$5:B$212,G$5:G$212,1,B$5:B$212,B5)/B5*G5</f>
        <v>0</v>
      </c>
    </row>
    <row r="6" spans="1:8" ht="15.75" hidden="1" customHeight="1">
      <c r="A6" s="28" t="s">
        <v>81</v>
      </c>
      <c r="B6" s="29">
        <v>680</v>
      </c>
      <c r="C6" s="29"/>
      <c r="D6" s="28" t="s">
        <v>83</v>
      </c>
      <c r="E6" s="28" t="s">
        <v>84</v>
      </c>
      <c r="F6" s="30">
        <v>1</v>
      </c>
      <c r="G6" s="23">
        <f t="shared" si="0"/>
        <v>0</v>
      </c>
      <c r="H6" s="23">
        <f>SUMIFS(B$5:B$212,G$5:G$212,1,B$5:B$212,B6)/B6*G6</f>
        <v>0</v>
      </c>
    </row>
    <row r="7" spans="1:8" ht="15.75" hidden="1" customHeight="1">
      <c r="A7" s="28" t="s">
        <v>85</v>
      </c>
      <c r="B7" s="31">
        <v>345</v>
      </c>
      <c r="C7" s="31"/>
      <c r="D7" s="28" t="s">
        <v>83</v>
      </c>
      <c r="E7" s="28" t="s">
        <v>86</v>
      </c>
      <c r="F7" s="30">
        <v>1</v>
      </c>
      <c r="G7" s="23">
        <f t="shared" si="0"/>
        <v>0</v>
      </c>
      <c r="H7" s="23">
        <f>SUMIFS(B$5:B$212,G$5:G$212,1,B$5:B$212,B7)/B7*G7</f>
        <v>0</v>
      </c>
    </row>
    <row r="8" spans="1:8" ht="15.75" hidden="1" customHeight="1">
      <c r="A8" s="28" t="s">
        <v>85</v>
      </c>
      <c r="B8" s="31">
        <v>280</v>
      </c>
      <c r="C8" s="31"/>
      <c r="D8" s="28" t="s">
        <v>86</v>
      </c>
      <c r="E8" s="28" t="s">
        <v>87</v>
      </c>
      <c r="F8" s="30">
        <v>1</v>
      </c>
      <c r="G8" s="23">
        <f t="shared" si="0"/>
        <v>0</v>
      </c>
      <c r="H8" s="23">
        <f>SUMIFS(B$5:B$212,G$5:G$212,1,B$5:B$212,B8)/B8*G8</f>
        <v>0</v>
      </c>
    </row>
    <row r="9" spans="1:8" ht="15.75" hidden="1" customHeight="1">
      <c r="A9" s="28" t="s">
        <v>88</v>
      </c>
      <c r="B9" s="31">
        <v>140</v>
      </c>
      <c r="C9" s="31"/>
      <c r="D9" s="28" t="s">
        <v>83</v>
      </c>
      <c r="E9" s="28" t="s">
        <v>89</v>
      </c>
      <c r="F9" s="30">
        <v>1</v>
      </c>
      <c r="G9" s="23">
        <f t="shared" si="0"/>
        <v>1</v>
      </c>
      <c r="H9" s="23">
        <f>SUMIFS(B$5:B$212,G$5:G$212,1,B$5:B$212,B9)/B9*G9</f>
        <v>2</v>
      </c>
    </row>
    <row r="10" spans="1:8" ht="15.75" hidden="1" customHeight="1">
      <c r="A10" s="28" t="s">
        <v>88</v>
      </c>
      <c r="B10" s="31">
        <v>100</v>
      </c>
      <c r="C10" s="31"/>
      <c r="D10" s="28" t="s">
        <v>89</v>
      </c>
      <c r="E10" s="28" t="s">
        <v>90</v>
      </c>
      <c r="F10" s="30">
        <v>1</v>
      </c>
      <c r="G10" s="23">
        <f t="shared" si="0"/>
        <v>1</v>
      </c>
      <c r="H10" s="23">
        <f>SUMIFS(B$5:B$212,G$5:G$212,1,B$5:B$212,B10)/B10*G10</f>
        <v>19</v>
      </c>
    </row>
    <row r="11" spans="1:8" ht="15.75" hidden="1" customHeight="1">
      <c r="A11" s="28" t="s">
        <v>88</v>
      </c>
      <c r="B11" s="31">
        <v>120</v>
      </c>
      <c r="C11" s="31"/>
      <c r="D11" s="28" t="s">
        <v>90</v>
      </c>
      <c r="E11" s="28" t="s">
        <v>91</v>
      </c>
      <c r="F11" s="30">
        <v>1</v>
      </c>
      <c r="G11" s="23">
        <f t="shared" si="0"/>
        <v>1</v>
      </c>
      <c r="H11" s="23">
        <f>SUMIFS(B$5:B$212,G$5:G$212,1,B$5:B$212,B11)/B11*G11</f>
        <v>5</v>
      </c>
    </row>
    <row r="12" spans="1:8" ht="15.75" hidden="1" customHeight="1">
      <c r="A12" s="28" t="s">
        <v>88</v>
      </c>
      <c r="B12" s="31">
        <v>180</v>
      </c>
      <c r="C12" s="31"/>
      <c r="D12" s="28" t="s">
        <v>91</v>
      </c>
      <c r="E12" s="28" t="s">
        <v>92</v>
      </c>
      <c r="F12" s="30">
        <v>1</v>
      </c>
      <c r="G12" s="23">
        <f t="shared" si="0"/>
        <v>1</v>
      </c>
      <c r="H12" s="23">
        <f>SUMIFS(B$5:B$212,G$5:G$212,1,B$5:B$212,B12)/B12*G12</f>
        <v>1</v>
      </c>
    </row>
    <row r="13" spans="1:8" ht="15.75" hidden="1" customHeight="1">
      <c r="A13" s="28" t="s">
        <v>88</v>
      </c>
      <c r="B13" s="31">
        <v>155</v>
      </c>
      <c r="C13" s="31"/>
      <c r="D13" s="28" t="s">
        <v>91</v>
      </c>
      <c r="E13" s="28" t="s">
        <v>93</v>
      </c>
      <c r="F13" s="30">
        <v>1</v>
      </c>
      <c r="G13" s="23">
        <f t="shared" si="0"/>
        <v>1</v>
      </c>
      <c r="H13" s="23">
        <f>SUMIFS(B$5:B$212,G$5:G$212,1,B$5:B$212,B13)/B13*G13</f>
        <v>3</v>
      </c>
    </row>
    <row r="14" spans="1:8" ht="15.75" hidden="1" customHeight="1">
      <c r="A14" s="28" t="s">
        <v>88</v>
      </c>
      <c r="B14" s="31">
        <v>125</v>
      </c>
      <c r="C14" s="31"/>
      <c r="D14" s="28" t="s">
        <v>84</v>
      </c>
      <c r="E14" s="28" t="s">
        <v>94</v>
      </c>
      <c r="F14" s="30">
        <v>1</v>
      </c>
      <c r="G14" s="23">
        <f t="shared" si="0"/>
        <v>1</v>
      </c>
      <c r="H14" s="23">
        <f>SUMIFS(B$5:B$212,G$5:G$212,1,B$5:B$212,B14)/B14*G14</f>
        <v>5</v>
      </c>
    </row>
    <row r="15" spans="1:8" ht="15.75" hidden="1" customHeight="1">
      <c r="A15" s="28" t="s">
        <v>88</v>
      </c>
      <c r="B15" s="31">
        <v>75</v>
      </c>
      <c r="C15" s="31"/>
      <c r="D15" s="28" t="s">
        <v>94</v>
      </c>
      <c r="E15" s="28" t="s">
        <v>95</v>
      </c>
      <c r="F15" s="30">
        <v>1</v>
      </c>
      <c r="G15" s="23">
        <f t="shared" si="0"/>
        <v>1</v>
      </c>
      <c r="H15" s="23">
        <f>SUMIFS(B$5:B$212,G$5:G$212,1,B$5:B$212,B15)/B15*G15</f>
        <v>10</v>
      </c>
    </row>
    <row r="16" spans="1:8" ht="15.75" hidden="1" customHeight="1">
      <c r="A16" s="28" t="s">
        <v>88</v>
      </c>
      <c r="B16" s="31">
        <v>85</v>
      </c>
      <c r="C16" s="31"/>
      <c r="D16" s="28" t="s">
        <v>94</v>
      </c>
      <c r="E16" s="28" t="s">
        <v>96</v>
      </c>
      <c r="F16" s="30">
        <v>1</v>
      </c>
      <c r="G16" s="23">
        <f t="shared" si="0"/>
        <v>1</v>
      </c>
      <c r="H16" s="23">
        <f>SUMIFS(B$5:B$212,G$5:G$212,1,B$5:B$212,B16)/B16*G16</f>
        <v>14</v>
      </c>
    </row>
    <row r="17" spans="1:8" ht="15.75" hidden="1" customHeight="1">
      <c r="A17" s="28" t="s">
        <v>88</v>
      </c>
      <c r="B17" s="31">
        <v>75</v>
      </c>
      <c r="C17" s="31"/>
      <c r="D17" s="28" t="s">
        <v>96</v>
      </c>
      <c r="E17" s="28" t="s">
        <v>97</v>
      </c>
      <c r="F17" s="30">
        <v>1</v>
      </c>
      <c r="G17" s="23">
        <f t="shared" si="0"/>
        <v>1</v>
      </c>
      <c r="H17" s="23">
        <f>SUMIFS(B$5:B$212,G$5:G$212,1,B$5:B$212,B17)/B17*G17</f>
        <v>10</v>
      </c>
    </row>
    <row r="18" spans="1:8" ht="15.75" hidden="1" customHeight="1">
      <c r="A18" s="28" t="s">
        <v>88</v>
      </c>
      <c r="B18" s="31">
        <v>130</v>
      </c>
      <c r="C18" s="31"/>
      <c r="D18" s="28" t="s">
        <v>96</v>
      </c>
      <c r="E18" s="28" t="s">
        <v>98</v>
      </c>
      <c r="F18" s="30">
        <v>1</v>
      </c>
      <c r="G18" s="23">
        <f t="shared" si="0"/>
        <v>1</v>
      </c>
      <c r="H18" s="23">
        <f>SUMIFS(B$5:B$212,G$5:G$212,1,B$5:B$212,B18)/B18*G18</f>
        <v>6</v>
      </c>
    </row>
    <row r="19" spans="1:8" ht="15.75" hidden="1" customHeight="1">
      <c r="A19" s="28" t="s">
        <v>88</v>
      </c>
      <c r="B19" s="31">
        <v>145</v>
      </c>
      <c r="C19" s="31"/>
      <c r="D19" s="28" t="s">
        <v>87</v>
      </c>
      <c r="E19" s="28" t="s">
        <v>99</v>
      </c>
      <c r="F19" s="30">
        <v>1</v>
      </c>
      <c r="G19" s="23">
        <f t="shared" si="0"/>
        <v>1</v>
      </c>
      <c r="H19" s="23">
        <f>SUMIFS(B$5:B$212,G$5:G$212,1,B$5:B$212,B19)/B19*G19</f>
        <v>2</v>
      </c>
    </row>
    <row r="20" spans="1:8" ht="15.75" hidden="1" customHeight="1">
      <c r="A20" s="28" t="s">
        <v>88</v>
      </c>
      <c r="B20" s="31">
        <v>90</v>
      </c>
      <c r="C20" s="31"/>
      <c r="D20" s="28" t="s">
        <v>99</v>
      </c>
      <c r="E20" s="28" t="s">
        <v>100</v>
      </c>
      <c r="F20" s="30">
        <v>1</v>
      </c>
      <c r="G20" s="23">
        <f t="shared" si="0"/>
        <v>1</v>
      </c>
      <c r="H20" s="23">
        <f>SUMIFS(B$5:B$212,G$5:G$212,1,B$5:B$212,B20)/B20*G20</f>
        <v>16</v>
      </c>
    </row>
    <row r="21" spans="1:8" ht="15.75" hidden="1" customHeight="1">
      <c r="A21" s="28" t="s">
        <v>88</v>
      </c>
      <c r="B21" s="31">
        <v>160</v>
      </c>
      <c r="C21" s="31"/>
      <c r="D21" s="28" t="s">
        <v>100</v>
      </c>
      <c r="E21" s="28" t="s">
        <v>101</v>
      </c>
      <c r="F21" s="30">
        <v>1</v>
      </c>
      <c r="G21" s="23">
        <f t="shared" si="0"/>
        <v>1</v>
      </c>
      <c r="H21" s="23">
        <f>SUMIFS(B$5:B$212,G$5:G$212,1,B$5:B$212,B21)/B21*G21</f>
        <v>5</v>
      </c>
    </row>
    <row r="22" spans="1:8" ht="15.75" hidden="1" customHeight="1">
      <c r="A22" s="28" t="s">
        <v>81</v>
      </c>
      <c r="B22" s="31">
        <v>210</v>
      </c>
      <c r="C22" s="31"/>
      <c r="D22" s="28" t="s">
        <v>102</v>
      </c>
      <c r="E22" s="28" t="s">
        <v>103</v>
      </c>
      <c r="F22" s="32">
        <v>2</v>
      </c>
      <c r="G22" s="23">
        <f t="shared" si="0"/>
        <v>0</v>
      </c>
      <c r="H22" s="23">
        <f>SUMIFS(B$5:B$212,G$5:G$212,1,B$5:B$212,B22)/B22*G22</f>
        <v>0</v>
      </c>
    </row>
    <row r="23" spans="1:8" ht="15.75" hidden="1" customHeight="1">
      <c r="A23" s="28" t="s">
        <v>81</v>
      </c>
      <c r="B23" s="31">
        <v>475</v>
      </c>
      <c r="C23" s="31"/>
      <c r="D23" s="28" t="s">
        <v>104</v>
      </c>
      <c r="E23" s="28" t="s">
        <v>102</v>
      </c>
      <c r="F23" s="32">
        <v>2</v>
      </c>
      <c r="G23" s="23">
        <f t="shared" si="0"/>
        <v>0</v>
      </c>
      <c r="H23" s="23">
        <f>SUMIFS(B$5:B$212,G$5:G$212,1,B$5:B$212,B23)/B23*G23</f>
        <v>0</v>
      </c>
    </row>
    <row r="24" spans="1:8" ht="15.75" hidden="1" customHeight="1">
      <c r="A24" s="28" t="s">
        <v>88</v>
      </c>
      <c r="B24" s="31">
        <v>125</v>
      </c>
      <c r="C24" s="31"/>
      <c r="D24" s="28" t="s">
        <v>104</v>
      </c>
      <c r="E24" s="28" t="s">
        <v>105</v>
      </c>
      <c r="F24" s="32">
        <v>2</v>
      </c>
      <c r="G24" s="23">
        <f t="shared" si="0"/>
        <v>1</v>
      </c>
      <c r="H24" s="23">
        <f>SUMIFS(B$5:B$212,G$5:G$212,1,B$5:B$212,B24)/B24*G24</f>
        <v>5</v>
      </c>
    </row>
    <row r="25" spans="1:8" ht="15.75" hidden="1" customHeight="1">
      <c r="A25" s="28" t="s">
        <v>88</v>
      </c>
      <c r="B25" s="31">
        <v>110</v>
      </c>
      <c r="C25" s="31"/>
      <c r="D25" s="28" t="s">
        <v>104</v>
      </c>
      <c r="E25" s="28" t="s">
        <v>106</v>
      </c>
      <c r="F25" s="32">
        <v>2</v>
      </c>
      <c r="G25" s="23">
        <f t="shared" si="0"/>
        <v>1</v>
      </c>
      <c r="H25" s="23">
        <f>SUMIFS(B$5:B$212,G$5:G$212,1,B$5:B$212,B25)/B25*G25</f>
        <v>8</v>
      </c>
    </row>
    <row r="26" spans="1:8" ht="15.75" hidden="1" customHeight="1">
      <c r="A26" s="28" t="s">
        <v>88</v>
      </c>
      <c r="B26" s="31">
        <v>140</v>
      </c>
      <c r="C26" s="31"/>
      <c r="D26" s="28" t="s">
        <v>106</v>
      </c>
      <c r="E26" s="28" t="s">
        <v>107</v>
      </c>
      <c r="F26" s="32">
        <v>2</v>
      </c>
      <c r="G26" s="23">
        <f t="shared" si="0"/>
        <v>1</v>
      </c>
      <c r="H26" s="23">
        <f>SUMIFS(B$5:B$212,G$5:G$212,1,B$5:B$212,B26)/B26*G26</f>
        <v>2</v>
      </c>
    </row>
    <row r="27" spans="1:8" ht="15.75" hidden="1" customHeight="1">
      <c r="A27" s="28" t="s">
        <v>88</v>
      </c>
      <c r="B27" s="31">
        <v>70</v>
      </c>
      <c r="C27" s="31"/>
      <c r="D27" s="28" t="s">
        <v>107</v>
      </c>
      <c r="E27" s="28" t="s">
        <v>108</v>
      </c>
      <c r="F27" s="32">
        <v>2</v>
      </c>
      <c r="G27" s="23">
        <f t="shared" si="0"/>
        <v>1</v>
      </c>
      <c r="H27" s="23">
        <f>SUMIFS(B$5:B$212,G$5:G$212,1,B$5:B$212,B27)/B27*G27</f>
        <v>7</v>
      </c>
    </row>
    <row r="28" spans="1:8" ht="15.75" hidden="1" customHeight="1">
      <c r="A28" s="28" t="s">
        <v>88</v>
      </c>
      <c r="B28" s="31">
        <v>105</v>
      </c>
      <c r="C28" s="31"/>
      <c r="D28" s="28" t="s">
        <v>104</v>
      </c>
      <c r="E28" s="28" t="s">
        <v>109</v>
      </c>
      <c r="F28" s="32">
        <v>2</v>
      </c>
      <c r="G28" s="23">
        <f t="shared" si="0"/>
        <v>1</v>
      </c>
      <c r="H28" s="23">
        <f>SUMIFS(B$5:B$212,G$5:G$212,1,B$5:B$212,B28)/B28*G28</f>
        <v>15</v>
      </c>
    </row>
    <row r="29" spans="1:8" ht="15.75" hidden="1" customHeight="1">
      <c r="A29" s="28" t="s">
        <v>88</v>
      </c>
      <c r="B29" s="31">
        <v>110</v>
      </c>
      <c r="C29" s="31"/>
      <c r="D29" s="28" t="s">
        <v>109</v>
      </c>
      <c r="E29" s="28" t="s">
        <v>110</v>
      </c>
      <c r="F29" s="32">
        <v>2</v>
      </c>
      <c r="G29" s="23">
        <f t="shared" si="0"/>
        <v>1</v>
      </c>
      <c r="H29" s="23">
        <f>SUMIFS(B$5:B$212,G$5:G$212,1,B$5:B$212,B29)/B29*G29</f>
        <v>8</v>
      </c>
    </row>
    <row r="30" spans="1:8" ht="15.75" hidden="1" customHeight="1">
      <c r="A30" s="28" t="s">
        <v>88</v>
      </c>
      <c r="B30" s="31">
        <v>100</v>
      </c>
      <c r="C30" s="31"/>
      <c r="D30" s="28" t="s">
        <v>110</v>
      </c>
      <c r="E30" s="28" t="s">
        <v>111</v>
      </c>
      <c r="F30" s="32">
        <v>2</v>
      </c>
      <c r="G30" s="23">
        <f t="shared" si="0"/>
        <v>1</v>
      </c>
      <c r="H30" s="23">
        <f>SUMIFS(B$5:B$212,G$5:G$212,1,B$5:B$212,B30)/B30*G30</f>
        <v>19</v>
      </c>
    </row>
    <row r="31" spans="1:8" ht="15.75" hidden="1" customHeight="1">
      <c r="A31" s="28" t="s">
        <v>88</v>
      </c>
      <c r="B31" s="31">
        <v>115</v>
      </c>
      <c r="C31" s="31"/>
      <c r="D31" s="28" t="s">
        <v>105</v>
      </c>
      <c r="E31" s="28" t="s">
        <v>112</v>
      </c>
      <c r="F31" s="32">
        <v>2</v>
      </c>
      <c r="G31" s="23">
        <f t="shared" si="0"/>
        <v>1</v>
      </c>
      <c r="H31" s="23">
        <f>SUMIFS(B$5:B$212,G$5:G$212,1,B$5:B$212,B31)/B31*G31</f>
        <v>11</v>
      </c>
    </row>
    <row r="32" spans="1:8" ht="15.75" hidden="1" customHeight="1">
      <c r="A32" s="28" t="s">
        <v>88</v>
      </c>
      <c r="B32" s="31">
        <v>135</v>
      </c>
      <c r="C32" s="31"/>
      <c r="D32" s="28" t="s">
        <v>112</v>
      </c>
      <c r="E32" s="28" t="s">
        <v>113</v>
      </c>
      <c r="F32" s="32">
        <v>2</v>
      </c>
      <c r="G32" s="23">
        <f t="shared" si="0"/>
        <v>1</v>
      </c>
      <c r="H32" s="23">
        <f>SUMIFS(B$5:B$212,G$5:G$212,1,B$5:B$212,B32)/B32*G32</f>
        <v>5</v>
      </c>
    </row>
    <row r="33" spans="1:8" ht="15.75" hidden="1" customHeight="1">
      <c r="A33" s="28" t="s">
        <v>88</v>
      </c>
      <c r="B33" s="31">
        <v>105</v>
      </c>
      <c r="C33" s="31"/>
      <c r="D33" s="28" t="s">
        <v>102</v>
      </c>
      <c r="E33" s="28" t="s">
        <v>114</v>
      </c>
      <c r="F33" s="32">
        <v>2</v>
      </c>
      <c r="G33" s="23">
        <f t="shared" si="0"/>
        <v>1</v>
      </c>
      <c r="H33" s="23">
        <f>SUMIFS(B$5:B$212,G$5:G$212,1,B$5:B$212,B33)/B33*G33</f>
        <v>15</v>
      </c>
    </row>
    <row r="34" spans="1:8" ht="15.75" hidden="1" customHeight="1">
      <c r="A34" s="28" t="s">
        <v>88</v>
      </c>
      <c r="B34" s="31">
        <v>115</v>
      </c>
      <c r="C34" s="31"/>
      <c r="D34" s="28" t="s">
        <v>102</v>
      </c>
      <c r="E34" s="28" t="s">
        <v>115</v>
      </c>
      <c r="F34" s="32">
        <v>2</v>
      </c>
      <c r="G34" s="23">
        <f t="shared" si="0"/>
        <v>1</v>
      </c>
      <c r="H34" s="23">
        <f>SUMIFS(B$5:B$212,G$5:G$212,1,B$5:B$212,B34)/B34*G34</f>
        <v>11</v>
      </c>
    </row>
    <row r="35" spans="1:8" ht="15.75" hidden="1" customHeight="1">
      <c r="A35" s="28" t="s">
        <v>88</v>
      </c>
      <c r="B35" s="31">
        <v>85</v>
      </c>
      <c r="C35" s="31"/>
      <c r="D35" s="28" t="s">
        <v>115</v>
      </c>
      <c r="E35" s="28" t="s">
        <v>116</v>
      </c>
      <c r="F35" s="32">
        <v>2</v>
      </c>
      <c r="G35" s="23">
        <f t="shared" si="0"/>
        <v>1</v>
      </c>
      <c r="H35" s="23">
        <f>SUMIFS(B$5:B$212,G$5:G$212,1,B$5:B$212,B35)/B35*G35</f>
        <v>14</v>
      </c>
    </row>
    <row r="36" spans="1:8" ht="15.75" hidden="1" customHeight="1">
      <c r="A36" s="28" t="s">
        <v>88</v>
      </c>
      <c r="B36" s="31">
        <v>90</v>
      </c>
      <c r="C36" s="31"/>
      <c r="D36" s="28" t="s">
        <v>116</v>
      </c>
      <c r="E36" s="28" t="s">
        <v>117</v>
      </c>
      <c r="F36" s="32">
        <v>2</v>
      </c>
      <c r="G36" s="23">
        <f t="shared" si="0"/>
        <v>1</v>
      </c>
      <c r="H36" s="23">
        <f>SUMIFS(B$5:B$212,G$5:G$212,1,B$5:B$212,B36)/B36*G36</f>
        <v>16</v>
      </c>
    </row>
    <row r="37" spans="1:8" ht="15.75" hidden="1" customHeight="1">
      <c r="A37" s="28" t="s">
        <v>88</v>
      </c>
      <c r="B37" s="31">
        <v>90</v>
      </c>
      <c r="C37" s="31"/>
      <c r="D37" s="28" t="s">
        <v>116</v>
      </c>
      <c r="E37" s="28" t="s">
        <v>118</v>
      </c>
      <c r="F37" s="32">
        <v>2</v>
      </c>
      <c r="G37" s="23">
        <f t="shared" si="0"/>
        <v>1</v>
      </c>
      <c r="H37" s="23">
        <f>SUMIFS(B$5:B$212,G$5:G$212,1,B$5:B$212,B37)/B37*G37</f>
        <v>16</v>
      </c>
    </row>
    <row r="38" spans="1:8" ht="15.75" hidden="1" customHeight="1">
      <c r="A38" s="28" t="s">
        <v>119</v>
      </c>
      <c r="B38" s="31">
        <v>120</v>
      </c>
      <c r="C38" s="31"/>
      <c r="D38" s="28" t="s">
        <v>103</v>
      </c>
      <c r="E38" s="28" t="s">
        <v>120</v>
      </c>
      <c r="F38" s="32">
        <v>3</v>
      </c>
      <c r="G38" s="23">
        <f t="shared" si="0"/>
        <v>0</v>
      </c>
      <c r="H38" s="23">
        <f>SUMIFS(B$5:B$212,G$5:G$212,1,B$5:B$212,B38)/B38*G38</f>
        <v>0</v>
      </c>
    </row>
    <row r="39" spans="1:8" ht="15.75" hidden="1" customHeight="1">
      <c r="A39" s="28" t="s">
        <v>119</v>
      </c>
      <c r="B39" s="31">
        <v>150</v>
      </c>
      <c r="C39" s="31"/>
      <c r="D39" s="28" t="s">
        <v>121</v>
      </c>
      <c r="E39" s="28" t="s">
        <v>122</v>
      </c>
      <c r="F39" s="32">
        <v>3</v>
      </c>
      <c r="G39" s="23">
        <f t="shared" si="0"/>
        <v>0</v>
      </c>
      <c r="H39" s="23">
        <f>SUMIFS(B$5:B$212,G$5:G$212,1,B$5:B$212,B39)/B39*G39</f>
        <v>0</v>
      </c>
    </row>
    <row r="40" spans="1:8" ht="15.75" hidden="1" customHeight="1">
      <c r="A40" s="28" t="s">
        <v>119</v>
      </c>
      <c r="B40" s="31">
        <v>420</v>
      </c>
      <c r="C40" s="31"/>
      <c r="D40" s="28" t="s">
        <v>103</v>
      </c>
      <c r="E40" s="28" t="s">
        <v>121</v>
      </c>
      <c r="F40" s="32">
        <v>3</v>
      </c>
      <c r="G40" s="23">
        <f t="shared" si="0"/>
        <v>0</v>
      </c>
      <c r="H40" s="23">
        <f>SUMIFS(B$5:B$212,G$5:G$212,1,B$5:B$212,B40)/B40*G40</f>
        <v>0</v>
      </c>
    </row>
    <row r="41" spans="1:8" ht="15.75" hidden="1" customHeight="1">
      <c r="A41" s="28" t="s">
        <v>88</v>
      </c>
      <c r="B41" s="31">
        <v>100</v>
      </c>
      <c r="C41" s="31"/>
      <c r="D41" s="28" t="s">
        <v>103</v>
      </c>
      <c r="E41" s="28" t="s">
        <v>123</v>
      </c>
      <c r="F41" s="32">
        <v>3</v>
      </c>
      <c r="G41" s="23">
        <f t="shared" si="0"/>
        <v>1</v>
      </c>
      <c r="H41" s="23">
        <f>SUMIFS(B$5:B$212,G$5:G$212,1,B$5:B$212,B41)/B41*G41</f>
        <v>19</v>
      </c>
    </row>
    <row r="42" spans="1:8" ht="15.75" hidden="1" customHeight="1">
      <c r="A42" s="28" t="s">
        <v>88</v>
      </c>
      <c r="B42" s="31">
        <v>120</v>
      </c>
      <c r="C42" s="31"/>
      <c r="D42" s="28" t="s">
        <v>103</v>
      </c>
      <c r="E42" s="28" t="s">
        <v>124</v>
      </c>
      <c r="F42" s="32">
        <v>3</v>
      </c>
      <c r="G42" s="23">
        <f t="shared" si="0"/>
        <v>1</v>
      </c>
      <c r="H42" s="23">
        <f>SUMIFS(B$5:B$212,G$5:G$212,1,B$5:B$212,B42)/B42*G42</f>
        <v>5</v>
      </c>
    </row>
    <row r="43" spans="1:8" ht="15.75" hidden="1" customHeight="1">
      <c r="A43" s="28" t="s">
        <v>88</v>
      </c>
      <c r="B43" s="31">
        <v>85</v>
      </c>
      <c r="C43" s="31"/>
      <c r="D43" s="28" t="s">
        <v>124</v>
      </c>
      <c r="E43" s="28" t="s">
        <v>125</v>
      </c>
      <c r="F43" s="32">
        <v>3</v>
      </c>
      <c r="G43" s="23">
        <f t="shared" si="0"/>
        <v>1</v>
      </c>
      <c r="H43" s="23">
        <f>SUMIFS(B$5:B$212,G$5:G$212,1,B$5:B$212,B43)/B43*G43</f>
        <v>14</v>
      </c>
    </row>
    <row r="44" spans="1:8" ht="15.75" hidden="1" customHeight="1">
      <c r="A44" s="28" t="s">
        <v>88</v>
      </c>
      <c r="B44" s="31">
        <v>90</v>
      </c>
      <c r="C44" s="31"/>
      <c r="D44" s="28" t="s">
        <v>103</v>
      </c>
      <c r="E44" s="28" t="s">
        <v>126</v>
      </c>
      <c r="F44" s="32">
        <v>3</v>
      </c>
      <c r="G44" s="23">
        <f t="shared" si="0"/>
        <v>1</v>
      </c>
      <c r="H44" s="23">
        <f>SUMIFS(B$5:B$212,G$5:G$212,1,B$5:B$212,B44)/B44*G44</f>
        <v>16</v>
      </c>
    </row>
    <row r="45" spans="1:8" ht="15.75" hidden="1" customHeight="1">
      <c r="A45" s="28" t="s">
        <v>88</v>
      </c>
      <c r="B45" s="31">
        <v>100</v>
      </c>
      <c r="C45" s="31"/>
      <c r="D45" s="28" t="s">
        <v>126</v>
      </c>
      <c r="E45" s="28" t="s">
        <v>127</v>
      </c>
      <c r="F45" s="32">
        <v>3</v>
      </c>
      <c r="G45" s="23">
        <f t="shared" si="0"/>
        <v>1</v>
      </c>
      <c r="H45" s="23">
        <f>SUMIFS(B$5:B$212,G$5:G$212,1,B$5:B$212,B45)/B45*G45</f>
        <v>19</v>
      </c>
    </row>
    <row r="46" spans="1:8" ht="15.75" hidden="1" customHeight="1">
      <c r="A46" s="28" t="s">
        <v>88</v>
      </c>
      <c r="B46" s="31">
        <v>150</v>
      </c>
      <c r="C46" s="31"/>
      <c r="D46" s="28" t="s">
        <v>126</v>
      </c>
      <c r="E46" s="28" t="s">
        <v>128</v>
      </c>
      <c r="F46" s="32">
        <v>3</v>
      </c>
      <c r="G46" s="23">
        <f t="shared" si="0"/>
        <v>1</v>
      </c>
      <c r="H46" s="23">
        <f>SUMIFS(B$5:B$212,G$5:G$212,1,B$5:B$212,B46)/B46*G46</f>
        <v>5</v>
      </c>
    </row>
    <row r="47" spans="1:8" ht="15.75" hidden="1" customHeight="1">
      <c r="A47" s="28" t="s">
        <v>88</v>
      </c>
      <c r="B47" s="31">
        <v>90</v>
      </c>
      <c r="C47" s="31"/>
      <c r="D47" s="28" t="s">
        <v>121</v>
      </c>
      <c r="E47" s="28" t="s">
        <v>129</v>
      </c>
      <c r="F47" s="32">
        <v>3</v>
      </c>
      <c r="G47" s="23">
        <f t="shared" si="0"/>
        <v>1</v>
      </c>
      <c r="H47" s="23">
        <f>SUMIFS(B$5:B$212,G$5:G$212,1,B$5:B$212,B47)/B47*G47</f>
        <v>16</v>
      </c>
    </row>
    <row r="48" spans="1:8" ht="15.75" hidden="1" customHeight="1">
      <c r="A48" s="28" t="s">
        <v>88</v>
      </c>
      <c r="B48" s="31">
        <v>135</v>
      </c>
      <c r="C48" s="31"/>
      <c r="D48" s="28" t="s">
        <v>129</v>
      </c>
      <c r="E48" s="28" t="s">
        <v>130</v>
      </c>
      <c r="F48" s="32">
        <v>3</v>
      </c>
      <c r="G48" s="23">
        <f t="shared" si="0"/>
        <v>1</v>
      </c>
      <c r="H48" s="23">
        <f>SUMIFS(B$5:B$212,G$5:G$212,1,B$5:B$212,B48)/B48*G48</f>
        <v>5</v>
      </c>
    </row>
    <row r="49" spans="1:8" ht="15.75" hidden="1" customHeight="1">
      <c r="A49" s="28" t="s">
        <v>88</v>
      </c>
      <c r="B49" s="31">
        <v>55</v>
      </c>
      <c r="C49" s="31"/>
      <c r="D49" s="28" t="s">
        <v>130</v>
      </c>
      <c r="E49" s="28" t="s">
        <v>131</v>
      </c>
      <c r="F49" s="32">
        <v>3</v>
      </c>
      <c r="G49" s="23">
        <f t="shared" si="0"/>
        <v>1</v>
      </c>
      <c r="H49" s="23">
        <f>SUMIFS(B$5:B$212,G$5:G$212,1,B$5:B$212,B49)/B49*G49</f>
        <v>2</v>
      </c>
    </row>
    <row r="50" spans="1:8" ht="15.75" hidden="1" customHeight="1">
      <c r="A50" s="28" t="s">
        <v>88</v>
      </c>
      <c r="B50" s="31">
        <v>115</v>
      </c>
      <c r="C50" s="31"/>
      <c r="D50" s="28" t="s">
        <v>121</v>
      </c>
      <c r="E50" s="28" t="s">
        <v>132</v>
      </c>
      <c r="F50" s="32">
        <v>3</v>
      </c>
      <c r="G50" s="23">
        <f t="shared" si="0"/>
        <v>1</v>
      </c>
      <c r="H50" s="23">
        <f>SUMIFS(B$5:B$212,G$5:G$212,1,B$5:B$212,B50)/B50*G50</f>
        <v>11</v>
      </c>
    </row>
    <row r="51" spans="1:8" ht="15.75" hidden="1" customHeight="1">
      <c r="A51" s="28" t="s">
        <v>88</v>
      </c>
      <c r="B51" s="31">
        <v>90</v>
      </c>
      <c r="C51" s="31"/>
      <c r="D51" s="28" t="s">
        <v>132</v>
      </c>
      <c r="E51" s="28" t="s">
        <v>133</v>
      </c>
      <c r="F51" s="32">
        <v>3</v>
      </c>
      <c r="G51" s="23">
        <f t="shared" si="0"/>
        <v>1</v>
      </c>
      <c r="H51" s="23">
        <f>SUMIFS(B$5:B$212,G$5:G$212,1,B$5:B$212,B51)/B51*G51</f>
        <v>16</v>
      </c>
    </row>
    <row r="52" spans="1:8" ht="15.75" hidden="1" customHeight="1">
      <c r="A52" s="28" t="s">
        <v>88</v>
      </c>
      <c r="B52" s="31">
        <v>90</v>
      </c>
      <c r="C52" s="31"/>
      <c r="D52" s="28" t="s">
        <v>133</v>
      </c>
      <c r="E52" s="28" t="s">
        <v>134</v>
      </c>
      <c r="F52" s="32">
        <v>3</v>
      </c>
      <c r="G52" s="23">
        <f t="shared" si="0"/>
        <v>1</v>
      </c>
      <c r="H52" s="23">
        <f>SUMIFS(B$5:B$212,G$5:G$212,1,B$5:B$212,B52)/B52*G52</f>
        <v>16</v>
      </c>
    </row>
    <row r="53" spans="1:8" ht="15.75" hidden="1" customHeight="1">
      <c r="A53" s="28" t="s">
        <v>88</v>
      </c>
      <c r="B53" s="31">
        <v>90</v>
      </c>
      <c r="C53" s="31"/>
      <c r="D53" s="28" t="s">
        <v>134</v>
      </c>
      <c r="E53" s="28" t="s">
        <v>135</v>
      </c>
      <c r="F53" s="32">
        <v>3</v>
      </c>
      <c r="G53" s="23">
        <f t="shared" si="0"/>
        <v>1</v>
      </c>
      <c r="H53" s="23">
        <f>SUMIFS(B$5:B$212,G$5:G$212,1,B$5:B$212,B53)/B53*G53</f>
        <v>16</v>
      </c>
    </row>
    <row r="54" spans="1:8" ht="15.75" hidden="1" customHeight="1">
      <c r="A54" s="28" t="s">
        <v>88</v>
      </c>
      <c r="B54" s="31">
        <v>100</v>
      </c>
      <c r="C54" s="31"/>
      <c r="D54" s="28" t="s">
        <v>135</v>
      </c>
      <c r="E54" s="28" t="s">
        <v>136</v>
      </c>
      <c r="F54" s="32">
        <v>3</v>
      </c>
      <c r="G54" s="23">
        <f t="shared" si="0"/>
        <v>1</v>
      </c>
      <c r="H54" s="23">
        <f>SUMIFS(B$5:B$212,G$5:G$212,1,B$5:B$212,B54)/B54*G54</f>
        <v>19</v>
      </c>
    </row>
    <row r="55" spans="1:8" ht="15.75" hidden="1" customHeight="1">
      <c r="A55" s="28" t="s">
        <v>119</v>
      </c>
      <c r="B55" s="31">
        <v>425</v>
      </c>
      <c r="C55" s="31"/>
      <c r="D55" s="28" t="s">
        <v>137</v>
      </c>
      <c r="E55" s="28" t="s">
        <v>138</v>
      </c>
      <c r="F55" s="32">
        <v>4</v>
      </c>
      <c r="G55" s="23">
        <f t="shared" si="0"/>
        <v>0</v>
      </c>
      <c r="H55" s="23">
        <f>SUMIFS(B$5:B$212,G$5:G$212,1,B$5:B$212,B55)/B55*G55</f>
        <v>0</v>
      </c>
    </row>
    <row r="56" spans="1:8" ht="15.75" hidden="1" customHeight="1">
      <c r="A56" s="28" t="s">
        <v>139</v>
      </c>
      <c r="B56" s="31">
        <v>230</v>
      </c>
      <c r="C56" s="31"/>
      <c r="D56" s="28" t="s">
        <v>137</v>
      </c>
      <c r="E56" s="28" t="s">
        <v>120</v>
      </c>
      <c r="F56" s="32">
        <v>4</v>
      </c>
      <c r="G56" s="23">
        <f t="shared" si="0"/>
        <v>0</v>
      </c>
      <c r="H56" s="23">
        <f>SUMIFS(B$5:B$212,G$5:G$212,1,B$5:B$212,B56)/B56*G56</f>
        <v>0</v>
      </c>
    </row>
    <row r="57" spans="1:8" ht="15.75" hidden="1" customHeight="1">
      <c r="A57" s="28" t="s">
        <v>88</v>
      </c>
      <c r="B57" s="31">
        <v>95</v>
      </c>
      <c r="C57" s="31"/>
      <c r="D57" s="28" t="s">
        <v>137</v>
      </c>
      <c r="E57" s="28" t="s">
        <v>140</v>
      </c>
      <c r="F57" s="32">
        <v>4</v>
      </c>
      <c r="G57" s="23">
        <f t="shared" si="0"/>
        <v>1</v>
      </c>
      <c r="H57" s="23">
        <f>SUMIFS(B$5:B$212,G$5:G$212,1,B$5:B$212,B57)/B57*G57</f>
        <v>13</v>
      </c>
    </row>
    <row r="58" spans="1:8" ht="15.75" hidden="1" customHeight="1">
      <c r="A58" s="28" t="s">
        <v>88</v>
      </c>
      <c r="B58" s="31">
        <v>150</v>
      </c>
      <c r="C58" s="31"/>
      <c r="D58" s="28" t="s">
        <v>140</v>
      </c>
      <c r="E58" s="28" t="s">
        <v>141</v>
      </c>
      <c r="F58" s="32">
        <v>4</v>
      </c>
      <c r="G58" s="23">
        <f t="shared" si="0"/>
        <v>1</v>
      </c>
      <c r="H58" s="23">
        <f>SUMIFS(B$5:B$212,G$5:G$212,1,B$5:B$212,B58)/B58*G58</f>
        <v>5</v>
      </c>
    </row>
    <row r="59" spans="1:8" ht="15.75" hidden="1" customHeight="1">
      <c r="A59" s="28" t="s">
        <v>88</v>
      </c>
      <c r="B59" s="31">
        <v>175</v>
      </c>
      <c r="C59" s="31"/>
      <c r="D59" s="28" t="s">
        <v>137</v>
      </c>
      <c r="E59" s="28" t="s">
        <v>142</v>
      </c>
      <c r="F59" s="32">
        <v>4</v>
      </c>
      <c r="G59" s="23">
        <f t="shared" si="0"/>
        <v>1</v>
      </c>
      <c r="H59" s="23">
        <f>SUMIFS(B$5:B$212,G$5:G$212,1,B$5:B$212,B59)/B59*G59</f>
        <v>2</v>
      </c>
    </row>
    <row r="60" spans="1:8" ht="15.75" hidden="1" customHeight="1">
      <c r="A60" s="28" t="s">
        <v>88</v>
      </c>
      <c r="B60" s="31">
        <v>80</v>
      </c>
      <c r="C60" s="31"/>
      <c r="D60" s="28" t="s">
        <v>137</v>
      </c>
      <c r="E60" s="28" t="s">
        <v>143</v>
      </c>
      <c r="F60" s="32">
        <v>4</v>
      </c>
      <c r="G60" s="23">
        <f t="shared" si="0"/>
        <v>1</v>
      </c>
      <c r="H60" s="23">
        <f>SUMIFS(B$5:B$212,G$5:G$212,1,B$5:B$212,B60)/B60*G60</f>
        <v>11</v>
      </c>
    </row>
    <row r="61" spans="1:8" ht="15.75" hidden="1" customHeight="1">
      <c r="A61" s="28" t="s">
        <v>88</v>
      </c>
      <c r="B61" s="31">
        <v>85</v>
      </c>
      <c r="C61" s="31"/>
      <c r="D61" s="28" t="s">
        <v>143</v>
      </c>
      <c r="E61" s="28" t="s">
        <v>144</v>
      </c>
      <c r="F61" s="32">
        <v>4</v>
      </c>
      <c r="G61" s="23">
        <f t="shared" si="0"/>
        <v>1</v>
      </c>
      <c r="H61" s="23">
        <f>SUMIFS(B$5:B$212,G$5:G$212,1,B$5:B$212,B61)/B61*G61</f>
        <v>14</v>
      </c>
    </row>
    <row r="62" spans="1:8" ht="15.75" hidden="1" customHeight="1">
      <c r="A62" s="28" t="s">
        <v>88</v>
      </c>
      <c r="B62" s="31">
        <v>90</v>
      </c>
      <c r="C62" s="31"/>
      <c r="D62" s="28" t="s">
        <v>144</v>
      </c>
      <c r="E62" s="28" t="s">
        <v>145</v>
      </c>
      <c r="F62" s="32">
        <v>4</v>
      </c>
      <c r="G62" s="23">
        <f t="shared" si="0"/>
        <v>1</v>
      </c>
      <c r="H62" s="23">
        <f>SUMIFS(B$5:B$212,G$5:G$212,1,B$5:B$212,B62)/B62*G62</f>
        <v>16</v>
      </c>
    </row>
    <row r="63" spans="1:8" ht="15.75" hidden="1" customHeight="1">
      <c r="A63" s="28" t="s">
        <v>88</v>
      </c>
      <c r="B63" s="31">
        <v>120</v>
      </c>
      <c r="C63" s="31"/>
      <c r="D63" s="28" t="s">
        <v>137</v>
      </c>
      <c r="E63" s="28" t="s">
        <v>146</v>
      </c>
      <c r="F63" s="32">
        <v>4</v>
      </c>
      <c r="G63" s="23">
        <f t="shared" si="0"/>
        <v>1</v>
      </c>
      <c r="H63" s="23">
        <f>SUMIFS(B$5:B$212,G$5:G$212,1,B$5:B$212,B63)/B63*G63</f>
        <v>5</v>
      </c>
    </row>
    <row r="64" spans="1:8" ht="15.75" hidden="1" customHeight="1">
      <c r="A64" s="28" t="s">
        <v>88</v>
      </c>
      <c r="B64" s="31">
        <v>85</v>
      </c>
      <c r="C64" s="31"/>
      <c r="D64" s="28" t="s">
        <v>146</v>
      </c>
      <c r="E64" s="28" t="s">
        <v>147</v>
      </c>
      <c r="F64" s="32">
        <v>4</v>
      </c>
      <c r="G64" s="23">
        <f t="shared" si="0"/>
        <v>1</v>
      </c>
      <c r="H64" s="23">
        <f>SUMIFS(B$5:B$212,G$5:G$212,1,B$5:B$212,B64)/B64*G64</f>
        <v>14</v>
      </c>
    </row>
    <row r="65" spans="1:8" ht="15.75" hidden="1" customHeight="1">
      <c r="A65" s="28" t="s">
        <v>88</v>
      </c>
      <c r="B65" s="31">
        <v>75</v>
      </c>
      <c r="C65" s="31"/>
      <c r="D65" s="28" t="s">
        <v>147</v>
      </c>
      <c r="E65" s="28" t="s">
        <v>148</v>
      </c>
      <c r="F65" s="32">
        <v>4</v>
      </c>
      <c r="G65" s="23">
        <f t="shared" si="0"/>
        <v>1</v>
      </c>
      <c r="H65" s="23">
        <f>SUMIFS(B$5:B$212,G$5:G$212,1,B$5:B$212,B65)/B65*G65</f>
        <v>10</v>
      </c>
    </row>
    <row r="66" spans="1:8" ht="15.75" hidden="1" customHeight="1">
      <c r="A66" s="28" t="s">
        <v>88</v>
      </c>
      <c r="B66" s="31">
        <v>95</v>
      </c>
      <c r="C66" s="31"/>
      <c r="D66" s="28" t="s">
        <v>120</v>
      </c>
      <c r="E66" s="28" t="s">
        <v>149</v>
      </c>
      <c r="F66" s="32">
        <v>4</v>
      </c>
      <c r="G66" s="23">
        <f t="shared" si="0"/>
        <v>1</v>
      </c>
      <c r="H66" s="23">
        <f>SUMIFS(B$5:B$212,G$5:G$212,1,B$5:B$212,B66)/B66*G66</f>
        <v>13</v>
      </c>
    </row>
    <row r="67" spans="1:8" ht="15.75" hidden="1" customHeight="1">
      <c r="A67" s="28" t="s">
        <v>88</v>
      </c>
      <c r="B67" s="31">
        <v>100</v>
      </c>
      <c r="C67" s="31"/>
      <c r="D67" s="28" t="s">
        <v>149</v>
      </c>
      <c r="E67" s="28" t="s">
        <v>150</v>
      </c>
      <c r="F67" s="32">
        <v>4</v>
      </c>
      <c r="G67" s="23">
        <f t="shared" si="0"/>
        <v>1</v>
      </c>
      <c r="H67" s="23">
        <f>SUMIFS(B$5:B$212,G$5:G$212,1,B$5:B$212,B67)/B67*G67</f>
        <v>19</v>
      </c>
    </row>
    <row r="68" spans="1:8" ht="15.75" hidden="1" customHeight="1">
      <c r="A68" s="28" t="s">
        <v>88</v>
      </c>
      <c r="B68" s="31">
        <v>85</v>
      </c>
      <c r="C68" s="31"/>
      <c r="D68" s="28" t="s">
        <v>120</v>
      </c>
      <c r="E68" s="28" t="s">
        <v>151</v>
      </c>
      <c r="F68" s="32">
        <v>4</v>
      </c>
      <c r="G68" s="23">
        <f t="shared" si="0"/>
        <v>1</v>
      </c>
      <c r="H68" s="23">
        <f>SUMIFS(B$5:B$212,G$5:G$212,1,B$5:B$212,B68)/B68*G68</f>
        <v>14</v>
      </c>
    </row>
    <row r="69" spans="1:8" ht="15.75" hidden="1" customHeight="1">
      <c r="A69" s="28" t="s">
        <v>88</v>
      </c>
      <c r="B69" s="31">
        <v>100</v>
      </c>
      <c r="C69" s="31"/>
      <c r="D69" s="28" t="s">
        <v>151</v>
      </c>
      <c r="E69" s="28" t="s">
        <v>152</v>
      </c>
      <c r="F69" s="32">
        <v>4</v>
      </c>
      <c r="G69" s="23">
        <f t="shared" si="0"/>
        <v>1</v>
      </c>
      <c r="H69" s="23">
        <f>SUMIFS(B$5:B$212,G$5:G$212,1,B$5:B$212,B69)/B69*G69</f>
        <v>19</v>
      </c>
    </row>
    <row r="70" spans="1:8" ht="15.75" hidden="1" customHeight="1">
      <c r="A70" s="28" t="s">
        <v>88</v>
      </c>
      <c r="B70" s="31">
        <v>105</v>
      </c>
      <c r="C70" s="31"/>
      <c r="D70" s="28" t="s">
        <v>151</v>
      </c>
      <c r="E70" s="28" t="s">
        <v>153</v>
      </c>
      <c r="F70" s="32">
        <v>4</v>
      </c>
      <c r="G70" s="23">
        <f t="shared" si="0"/>
        <v>1</v>
      </c>
      <c r="H70" s="23">
        <f>SUMIFS(B$5:B$212,G$5:G$212,1,B$5:B$212,B70)/B70*G70</f>
        <v>15</v>
      </c>
    </row>
    <row r="71" spans="1:8" ht="15.75" hidden="1" customHeight="1">
      <c r="A71" s="28" t="s">
        <v>119</v>
      </c>
      <c r="B71" s="31">
        <v>425</v>
      </c>
      <c r="C71" s="31"/>
      <c r="D71" s="28" t="s">
        <v>154</v>
      </c>
      <c r="E71" s="28" t="s">
        <v>138</v>
      </c>
      <c r="F71" s="32">
        <v>5</v>
      </c>
      <c r="G71" s="23">
        <f t="shared" si="0"/>
        <v>0</v>
      </c>
      <c r="H71" s="23">
        <f>SUMIFS(B$5:B$212,G$5:G$212,1,B$5:B$212,B71)/B71*G71</f>
        <v>0</v>
      </c>
    </row>
    <row r="72" spans="1:8" ht="15.75" hidden="1" customHeight="1">
      <c r="A72" s="28" t="s">
        <v>119</v>
      </c>
      <c r="B72" s="31">
        <v>285</v>
      </c>
      <c r="C72" s="31"/>
      <c r="D72" s="28" t="s">
        <v>155</v>
      </c>
      <c r="E72" s="28" t="s">
        <v>156</v>
      </c>
      <c r="F72" s="32">
        <v>5</v>
      </c>
      <c r="G72" s="23">
        <f t="shared" si="0"/>
        <v>0</v>
      </c>
      <c r="H72" s="23">
        <f>SUMIFS(B$5:B$212,G$5:G$212,1,B$5:B$212,B72)/B72*G72</f>
        <v>0</v>
      </c>
    </row>
    <row r="73" spans="1:8" ht="15.75" hidden="1" customHeight="1">
      <c r="A73" s="28" t="s">
        <v>85</v>
      </c>
      <c r="B73" s="31">
        <v>500</v>
      </c>
      <c r="C73" s="31"/>
      <c r="D73" s="28" t="s">
        <v>138</v>
      </c>
      <c r="E73" s="28" t="s">
        <v>157</v>
      </c>
      <c r="F73" s="32">
        <v>5</v>
      </c>
      <c r="G73" s="23">
        <f t="shared" si="0"/>
        <v>0</v>
      </c>
      <c r="H73" s="23">
        <f>SUMIFS(B$5:B$212,G$5:G$212,1,B$5:B$212,B73)/B73*G73</f>
        <v>0</v>
      </c>
    </row>
    <row r="74" spans="1:8" ht="15.75" hidden="1" customHeight="1">
      <c r="A74" s="28" t="s">
        <v>88</v>
      </c>
      <c r="B74" s="31">
        <v>130</v>
      </c>
      <c r="C74" s="31"/>
      <c r="D74" s="28" t="s">
        <v>138</v>
      </c>
      <c r="E74" s="28" t="s">
        <v>158</v>
      </c>
      <c r="F74" s="32">
        <v>5</v>
      </c>
      <c r="G74" s="23">
        <f t="shared" si="0"/>
        <v>1</v>
      </c>
      <c r="H74" s="23">
        <f>SUMIFS(B$5:B$212,G$5:G$212,1,B$5:B$212,B74)/B74*G74</f>
        <v>6</v>
      </c>
    </row>
    <row r="75" spans="1:8" ht="15.75" hidden="1" customHeight="1">
      <c r="A75" s="28" t="s">
        <v>88</v>
      </c>
      <c r="B75" s="31">
        <v>110</v>
      </c>
      <c r="C75" s="31"/>
      <c r="D75" s="28" t="s">
        <v>158</v>
      </c>
      <c r="E75" s="28" t="s">
        <v>159</v>
      </c>
      <c r="F75" s="32">
        <v>5</v>
      </c>
      <c r="G75" s="23">
        <f t="shared" si="0"/>
        <v>1</v>
      </c>
      <c r="H75" s="23">
        <f>SUMIFS(B$5:B$212,G$5:G$212,1,B$5:B$212,B75)/B75*G75</f>
        <v>8</v>
      </c>
    </row>
    <row r="76" spans="1:8" ht="15.75" hidden="1" customHeight="1">
      <c r="A76" s="28" t="s">
        <v>88</v>
      </c>
      <c r="B76" s="31">
        <v>160</v>
      </c>
      <c r="C76" s="31"/>
      <c r="D76" s="28" t="s">
        <v>159</v>
      </c>
      <c r="E76" s="28" t="s">
        <v>160</v>
      </c>
      <c r="F76" s="32">
        <v>5</v>
      </c>
      <c r="G76" s="23">
        <f t="shared" si="0"/>
        <v>1</v>
      </c>
      <c r="H76" s="23">
        <f>SUMIFS(B$5:B$212,G$5:G$212,1,B$5:B$212,B76)/B76*G76</f>
        <v>5</v>
      </c>
    </row>
    <row r="77" spans="1:8" ht="15.75" hidden="1" customHeight="1">
      <c r="A77" s="28" t="s">
        <v>88</v>
      </c>
      <c r="B77" s="31">
        <v>100</v>
      </c>
      <c r="C77" s="31"/>
      <c r="D77" s="28" t="s">
        <v>160</v>
      </c>
      <c r="E77" s="28" t="s">
        <v>161</v>
      </c>
      <c r="F77" s="32">
        <v>5</v>
      </c>
      <c r="G77" s="23">
        <f t="shared" si="0"/>
        <v>1</v>
      </c>
      <c r="H77" s="23">
        <f>SUMIFS(B$5:B$212,G$5:G$212,1,B$5:B$212,B77)/B77*G77</f>
        <v>19</v>
      </c>
    </row>
    <row r="78" spans="1:8" ht="15.75" hidden="1" customHeight="1">
      <c r="A78" s="28" t="s">
        <v>88</v>
      </c>
      <c r="B78" s="31">
        <v>70</v>
      </c>
      <c r="C78" s="31"/>
      <c r="D78" s="28" t="s">
        <v>138</v>
      </c>
      <c r="E78" s="28" t="s">
        <v>162</v>
      </c>
      <c r="F78" s="32">
        <v>5</v>
      </c>
      <c r="G78" s="23">
        <f t="shared" si="0"/>
        <v>1</v>
      </c>
      <c r="H78" s="23">
        <f>SUMIFS(B$5:B$212,G$5:G$212,1,B$5:B$212,B78)/B78*G78</f>
        <v>7</v>
      </c>
    </row>
    <row r="79" spans="1:8" ht="15.75" hidden="1" customHeight="1">
      <c r="A79" s="28" t="s">
        <v>88</v>
      </c>
      <c r="B79" s="31">
        <v>160</v>
      </c>
      <c r="C79" s="31"/>
      <c r="D79" s="28" t="s">
        <v>162</v>
      </c>
      <c r="E79" s="28" t="s">
        <v>163</v>
      </c>
      <c r="F79" s="32">
        <v>5</v>
      </c>
      <c r="G79" s="23">
        <f t="shared" si="0"/>
        <v>1</v>
      </c>
      <c r="H79" s="23">
        <f>SUMIFS(B$5:B$212,G$5:G$212,1,B$5:B$212,B79)/B79*G79</f>
        <v>5</v>
      </c>
    </row>
    <row r="80" spans="1:8" ht="15.75" hidden="1" customHeight="1">
      <c r="A80" s="28" t="s">
        <v>88</v>
      </c>
      <c r="B80" s="31">
        <v>115</v>
      </c>
      <c r="C80" s="31"/>
      <c r="D80" s="28" t="s">
        <v>138</v>
      </c>
      <c r="E80" s="28" t="s">
        <v>164</v>
      </c>
      <c r="F80" s="32">
        <v>5</v>
      </c>
      <c r="G80" s="23">
        <f t="shared" si="0"/>
        <v>1</v>
      </c>
      <c r="H80" s="23">
        <f>SUMIFS(B$5:B$212,G$5:G$212,1,B$5:B$212,B80)/B80*G80</f>
        <v>11</v>
      </c>
    </row>
    <row r="81" spans="1:8" ht="15.75" hidden="1" customHeight="1">
      <c r="A81" s="28" t="s">
        <v>88</v>
      </c>
      <c r="B81" s="31">
        <v>85</v>
      </c>
      <c r="C81" s="31"/>
      <c r="D81" s="28" t="s">
        <v>157</v>
      </c>
      <c r="E81" s="28" t="s">
        <v>165</v>
      </c>
      <c r="F81" s="32">
        <v>5</v>
      </c>
      <c r="G81" s="23">
        <f t="shared" si="0"/>
        <v>1</v>
      </c>
      <c r="H81" s="23">
        <f>SUMIFS(B$5:B$212,G$5:G$212,1,B$5:B$212,B81)/B81*G81</f>
        <v>14</v>
      </c>
    </row>
    <row r="82" spans="1:8" ht="15.75" hidden="1" customHeight="1">
      <c r="A82" s="28" t="s">
        <v>88</v>
      </c>
      <c r="B82" s="31">
        <v>95</v>
      </c>
      <c r="C82" s="31"/>
      <c r="D82" s="28" t="s">
        <v>165</v>
      </c>
      <c r="E82" s="28" t="s">
        <v>166</v>
      </c>
      <c r="F82" s="32">
        <v>5</v>
      </c>
      <c r="G82" s="23">
        <f t="shared" si="0"/>
        <v>1</v>
      </c>
      <c r="H82" s="23">
        <f>SUMIFS(B$5:B$212,G$5:G$212,1,B$5:B$212,B82)/B82*G82</f>
        <v>13</v>
      </c>
    </row>
    <row r="83" spans="1:8" ht="15.75" hidden="1" customHeight="1">
      <c r="A83" s="28" t="s">
        <v>88</v>
      </c>
      <c r="B83" s="31">
        <v>135</v>
      </c>
      <c r="C83" s="31"/>
      <c r="D83" s="28" t="s">
        <v>166</v>
      </c>
      <c r="E83" s="28" t="s">
        <v>167</v>
      </c>
      <c r="F83" s="32">
        <v>5</v>
      </c>
      <c r="G83" s="23">
        <f t="shared" si="0"/>
        <v>1</v>
      </c>
      <c r="H83" s="23">
        <f>SUMIFS(B$5:B$212,G$5:G$212,1,B$5:B$212,B83)/B83*G83</f>
        <v>5</v>
      </c>
    </row>
    <row r="84" spans="1:8" ht="15.75" hidden="1" customHeight="1">
      <c r="A84" s="28" t="s">
        <v>88</v>
      </c>
      <c r="B84" s="31">
        <v>105</v>
      </c>
      <c r="C84" s="31"/>
      <c r="D84" s="28" t="s">
        <v>167</v>
      </c>
      <c r="E84" s="28" t="s">
        <v>168</v>
      </c>
      <c r="F84" s="32">
        <v>5</v>
      </c>
      <c r="G84" s="23">
        <f t="shared" si="0"/>
        <v>1</v>
      </c>
      <c r="H84" s="23">
        <f>SUMIFS(B$5:B$212,G$5:G$212,1,B$5:B$212,B84)/B84*G84</f>
        <v>15</v>
      </c>
    </row>
    <row r="85" spans="1:8" ht="15.75" hidden="1" customHeight="1">
      <c r="A85" s="28" t="s">
        <v>88</v>
      </c>
      <c r="B85" s="31">
        <v>175</v>
      </c>
      <c r="C85" s="31"/>
      <c r="D85" s="28" t="s">
        <v>157</v>
      </c>
      <c r="E85" s="28" t="s">
        <v>169</v>
      </c>
      <c r="F85" s="32">
        <v>5</v>
      </c>
      <c r="G85" s="23">
        <f t="shared" si="0"/>
        <v>1</v>
      </c>
      <c r="H85" s="23">
        <f>SUMIFS(B$5:B$212,G$5:G$212,1,B$5:B$212,B85)/B85*G85</f>
        <v>2</v>
      </c>
    </row>
    <row r="86" spans="1:8" ht="15.75" hidden="1" customHeight="1">
      <c r="A86" s="28" t="s">
        <v>88</v>
      </c>
      <c r="B86" s="31">
        <v>95</v>
      </c>
      <c r="C86" s="31"/>
      <c r="D86" s="28" t="s">
        <v>169</v>
      </c>
      <c r="E86" s="28" t="s">
        <v>170</v>
      </c>
      <c r="F86" s="32">
        <v>5</v>
      </c>
      <c r="G86" s="23">
        <f t="shared" si="0"/>
        <v>1</v>
      </c>
      <c r="H86" s="23">
        <f>SUMIFS(B$5:B$212,G$5:G$212,1,B$5:B$212,B86)/B86*G86</f>
        <v>13</v>
      </c>
    </row>
    <row r="87" spans="1:8" ht="15.75" customHeight="1">
      <c r="A87" s="31" t="s">
        <v>119</v>
      </c>
      <c r="B87" s="29">
        <v>300</v>
      </c>
      <c r="C87" s="29"/>
      <c r="D87" s="31" t="s">
        <v>171</v>
      </c>
      <c r="E87" s="31" t="s">
        <v>172</v>
      </c>
      <c r="F87" s="32">
        <v>6</v>
      </c>
      <c r="G87" s="23">
        <f t="shared" si="0"/>
        <v>0</v>
      </c>
      <c r="H87" s="23">
        <f>SUMIFS(B$5:B$212,G$5:G$212,1,B$5:B$212,B87)/B87*G87</f>
        <v>0</v>
      </c>
    </row>
    <row r="88" spans="1:8" ht="15.75" customHeight="1">
      <c r="A88" s="31" t="s">
        <v>119</v>
      </c>
      <c r="B88" s="29">
        <v>525</v>
      </c>
      <c r="C88" s="29"/>
      <c r="D88" s="31" t="s">
        <v>171</v>
      </c>
      <c r="E88" s="31" t="s">
        <v>173</v>
      </c>
      <c r="F88" s="32">
        <v>6</v>
      </c>
      <c r="G88" s="23">
        <f t="shared" si="0"/>
        <v>0</v>
      </c>
      <c r="H88" s="23">
        <f>SUMIFS(B$5:B$212,G$5:G$212,1,B$5:B$212,B88)/B88*G88</f>
        <v>0</v>
      </c>
    </row>
    <row r="89" spans="1:8" ht="15.75" customHeight="1">
      <c r="A89" s="214" t="s">
        <v>88</v>
      </c>
      <c r="B89" s="214">
        <v>60</v>
      </c>
      <c r="C89" s="214">
        <v>83</v>
      </c>
      <c r="D89" s="214" t="s">
        <v>171</v>
      </c>
      <c r="E89" s="214" t="s">
        <v>174</v>
      </c>
      <c r="F89" s="216">
        <v>6</v>
      </c>
      <c r="G89" s="23">
        <f t="shared" si="0"/>
        <v>1</v>
      </c>
      <c r="H89" s="217">
        <f>SUMIFS(B$5:B$212,G$5:G$212,1,B$5:B$212,B89)/B89*G89</f>
        <v>2</v>
      </c>
    </row>
    <row r="90" spans="1:8" ht="15.75" customHeight="1">
      <c r="A90" s="31" t="s">
        <v>88</v>
      </c>
      <c r="B90" s="31">
        <v>115</v>
      </c>
      <c r="C90" s="218">
        <v>118</v>
      </c>
      <c r="D90" s="218" t="s">
        <v>174</v>
      </c>
      <c r="E90" s="218" t="s">
        <v>175</v>
      </c>
      <c r="F90" s="219">
        <v>6</v>
      </c>
      <c r="G90" s="23">
        <f t="shared" si="0"/>
        <v>1</v>
      </c>
      <c r="H90" s="220">
        <f>SUMIFS(B$5:B$212,G$5:G$212,1,B$5:B$212,B90)/B90*G90</f>
        <v>11</v>
      </c>
    </row>
    <row r="91" spans="1:8" ht="15.75" customHeight="1">
      <c r="A91" s="214" t="s">
        <v>88</v>
      </c>
      <c r="B91" s="214">
        <v>160</v>
      </c>
      <c r="C91" s="214"/>
      <c r="D91" s="214" t="s">
        <v>174</v>
      </c>
      <c r="E91" s="214" t="s">
        <v>176</v>
      </c>
      <c r="F91" s="216">
        <v>6</v>
      </c>
      <c r="G91" s="23">
        <f t="shared" si="0"/>
        <v>1</v>
      </c>
      <c r="H91" s="217">
        <f>SUMIFS(B$5:B$212,G$5:G$212,1,B$5:B$212,B91)/B91*G91</f>
        <v>5</v>
      </c>
    </row>
    <row r="92" spans="1:8" ht="15.75" customHeight="1">
      <c r="A92" s="31" t="s">
        <v>88</v>
      </c>
      <c r="B92" s="31">
        <v>165</v>
      </c>
      <c r="C92" s="31"/>
      <c r="D92" s="31" t="s">
        <v>176</v>
      </c>
      <c r="E92" s="31" t="s">
        <v>177</v>
      </c>
      <c r="F92" s="32">
        <v>6</v>
      </c>
      <c r="G92" s="23">
        <f t="shared" si="0"/>
        <v>1</v>
      </c>
      <c r="H92" s="23">
        <f>SUMIFS(B$5:B$212,G$5:G$212,1,B$5:B$212,B92)/B92*G92</f>
        <v>1</v>
      </c>
    </row>
    <row r="93" spans="1:8" ht="15.75" customHeight="1">
      <c r="A93" s="215" t="s">
        <v>88</v>
      </c>
      <c r="B93" s="215">
        <v>95</v>
      </c>
      <c r="C93" s="214"/>
      <c r="D93" s="215" t="s">
        <v>171</v>
      </c>
      <c r="E93" s="215" t="s">
        <v>178</v>
      </c>
      <c r="F93" s="216">
        <v>6</v>
      </c>
      <c r="G93" s="23">
        <f t="shared" si="0"/>
        <v>1</v>
      </c>
      <c r="H93" s="217">
        <f>SUMIFS(B$5:B$212,G$5:G$212,1,B$5:B$212,B93)/B93*G93</f>
        <v>13</v>
      </c>
    </row>
    <row r="94" spans="1:8" ht="15.75" customHeight="1">
      <c r="A94" s="215" t="s">
        <v>88</v>
      </c>
      <c r="B94" s="215">
        <v>70</v>
      </c>
      <c r="C94" s="214"/>
      <c r="D94" s="215" t="s">
        <v>178</v>
      </c>
      <c r="E94" s="215" t="s">
        <v>179</v>
      </c>
      <c r="F94" s="216">
        <v>6</v>
      </c>
      <c r="G94" s="23">
        <f t="shared" si="0"/>
        <v>1</v>
      </c>
      <c r="H94" s="217">
        <f>SUMIFS(B$5:B$212,G$5:G$212,1,B$5:B$212,B94)/B94*G94</f>
        <v>7</v>
      </c>
    </row>
    <row r="95" spans="1:8" ht="15.75" customHeight="1">
      <c r="A95" s="31" t="s">
        <v>88</v>
      </c>
      <c r="B95" s="31">
        <v>85</v>
      </c>
      <c r="C95" s="31"/>
      <c r="D95" s="31" t="s">
        <v>172</v>
      </c>
      <c r="E95" s="31" t="s">
        <v>180</v>
      </c>
      <c r="F95" s="32">
        <v>6</v>
      </c>
      <c r="G95" s="23">
        <f t="shared" si="0"/>
        <v>1</v>
      </c>
      <c r="H95" s="23">
        <f>SUMIFS(B$5:B$212,G$5:G$212,1,B$5:B$212,B95)/B95*G95</f>
        <v>14</v>
      </c>
    </row>
    <row r="96" spans="1:8" ht="15.75" customHeight="1">
      <c r="A96" s="43" t="s">
        <v>88</v>
      </c>
      <c r="B96" s="43">
        <v>70</v>
      </c>
      <c r="C96" s="31"/>
      <c r="D96" s="43" t="s">
        <v>180</v>
      </c>
      <c r="E96" s="43" t="s">
        <v>181</v>
      </c>
      <c r="F96" s="32">
        <v>6</v>
      </c>
      <c r="G96" s="23">
        <f t="shared" si="0"/>
        <v>1</v>
      </c>
      <c r="H96" s="23">
        <f>SUMIFS(B$5:B$212,G$5:G$212,1,B$5:B$212,B96)/B96*G96</f>
        <v>7</v>
      </c>
    </row>
    <row r="97" spans="1:8" ht="15.75" customHeight="1">
      <c r="A97" s="31" t="s">
        <v>88</v>
      </c>
      <c r="B97" s="31">
        <v>80</v>
      </c>
      <c r="C97" s="31"/>
      <c r="D97" s="31" t="s">
        <v>181</v>
      </c>
      <c r="E97" s="31" t="s">
        <v>182</v>
      </c>
      <c r="F97" s="32">
        <v>6</v>
      </c>
      <c r="G97" s="23">
        <f t="shared" si="0"/>
        <v>1</v>
      </c>
      <c r="H97" s="23">
        <f>SUMIFS(B$5:B$212,G$5:G$212,1,B$5:B$212,B97)/B97*G97</f>
        <v>11</v>
      </c>
    </row>
    <row r="98" spans="1:8" ht="15.75" customHeight="1">
      <c r="A98" s="31" t="s">
        <v>88</v>
      </c>
      <c r="B98" s="31">
        <v>110</v>
      </c>
      <c r="C98" s="31"/>
      <c r="D98" s="31" t="s">
        <v>182</v>
      </c>
      <c r="E98" s="31" t="s">
        <v>183</v>
      </c>
      <c r="F98" s="32">
        <v>6</v>
      </c>
      <c r="G98" s="23">
        <f t="shared" si="0"/>
        <v>1</v>
      </c>
      <c r="H98" s="23">
        <f>SUMIFS(B$5:B$212,G$5:G$212,1,B$5:B$212,B98)/B98*G98</f>
        <v>8</v>
      </c>
    </row>
    <row r="99" spans="1:8" ht="15.75" customHeight="1">
      <c r="A99" s="31" t="s">
        <v>88</v>
      </c>
      <c r="B99" s="31">
        <v>75</v>
      </c>
      <c r="C99" s="31"/>
      <c r="D99" s="31" t="s">
        <v>172</v>
      </c>
      <c r="E99" s="31" t="s">
        <v>184</v>
      </c>
      <c r="F99" s="32">
        <v>6</v>
      </c>
      <c r="G99" s="23">
        <f t="shared" si="0"/>
        <v>1</v>
      </c>
      <c r="H99" s="23">
        <f>SUMIFS(B$5:B$212,G$5:G$212,1,B$5:B$212,B99)/B99*G99</f>
        <v>10</v>
      </c>
    </row>
    <row r="100" spans="1:8" ht="15.75" customHeight="1">
      <c r="A100" s="31" t="s">
        <v>88</v>
      </c>
      <c r="B100" s="31">
        <v>95</v>
      </c>
      <c r="C100" s="31"/>
      <c r="D100" s="31" t="s">
        <v>184</v>
      </c>
      <c r="E100" s="31" t="s">
        <v>185</v>
      </c>
      <c r="F100" s="32">
        <v>6</v>
      </c>
      <c r="G100" s="23">
        <f t="shared" si="0"/>
        <v>1</v>
      </c>
      <c r="H100" s="23">
        <f>SUMIFS(B$5:B$212,G$5:G$212,1,B$5:B$212,B100)/B100*G100</f>
        <v>13</v>
      </c>
    </row>
    <row r="101" spans="1:8" ht="15.75" customHeight="1">
      <c r="A101" s="31" t="s">
        <v>88</v>
      </c>
      <c r="B101" s="31">
        <v>120</v>
      </c>
      <c r="C101" s="31"/>
      <c r="D101" s="31" t="s">
        <v>184</v>
      </c>
      <c r="E101" s="31" t="s">
        <v>186</v>
      </c>
      <c r="F101" s="32">
        <v>6</v>
      </c>
      <c r="G101" s="23">
        <f t="shared" si="0"/>
        <v>1</v>
      </c>
      <c r="H101" s="23">
        <f>SUMIFS(B$5:B$212,G$5:G$212,1,B$5:B$212,B101)/B101*G101</f>
        <v>5</v>
      </c>
    </row>
    <row r="102" spans="1:8" ht="15.75" customHeight="1">
      <c r="A102" s="31" t="s">
        <v>88</v>
      </c>
      <c r="B102" s="31">
        <v>100</v>
      </c>
      <c r="C102" s="31"/>
      <c r="D102" s="31" t="s">
        <v>172</v>
      </c>
      <c r="E102" s="31" t="s">
        <v>187</v>
      </c>
      <c r="F102" s="32">
        <v>6</v>
      </c>
      <c r="G102" s="23">
        <f t="shared" si="0"/>
        <v>1</v>
      </c>
      <c r="H102" s="23">
        <f>SUMIFS(B$5:B$212,G$5:G$212,1,B$5:B$212,B102)/B102*G102</f>
        <v>19</v>
      </c>
    </row>
    <row r="103" spans="1:8" ht="15.75" customHeight="1">
      <c r="A103" s="31" t="s">
        <v>85</v>
      </c>
      <c r="B103" s="29">
        <v>441</v>
      </c>
      <c r="C103" s="29"/>
      <c r="D103" s="31" t="s">
        <v>173</v>
      </c>
      <c r="E103" s="31" t="s">
        <v>188</v>
      </c>
      <c r="F103" s="32">
        <v>7</v>
      </c>
      <c r="G103" s="23">
        <f t="shared" si="0"/>
        <v>0</v>
      </c>
      <c r="H103" s="23">
        <f>SUMIFS(B$5:B$212,G$5:G$212,1,B$5:B$212,B103)/B103*G103</f>
        <v>0</v>
      </c>
    </row>
    <row r="104" spans="1:8" ht="15.75" customHeight="1">
      <c r="A104" s="122" t="s">
        <v>85</v>
      </c>
      <c r="B104" s="211">
        <v>355</v>
      </c>
      <c r="C104" s="122"/>
      <c r="D104" s="122" t="s">
        <v>173</v>
      </c>
      <c r="E104" s="122" t="s">
        <v>190</v>
      </c>
      <c r="F104" s="162">
        <v>7</v>
      </c>
      <c r="G104" s="23">
        <f t="shared" si="0"/>
        <v>0</v>
      </c>
      <c r="H104" s="23">
        <f>SUMIFS(B$5:B$212,G$5:G$212,1,B$5:B$212,B104)/B104*G104</f>
        <v>0</v>
      </c>
    </row>
    <row r="105" spans="1:8" ht="15.75" customHeight="1">
      <c r="A105" s="212" t="s">
        <v>85</v>
      </c>
      <c r="B105" s="213">
        <v>240</v>
      </c>
      <c r="C105" s="212"/>
      <c r="D105" s="212" t="s">
        <v>190</v>
      </c>
      <c r="E105" s="212" t="s">
        <v>255</v>
      </c>
      <c r="F105" s="188">
        <v>7</v>
      </c>
      <c r="G105" s="210">
        <f t="shared" si="0"/>
        <v>0</v>
      </c>
      <c r="H105" s="23">
        <f>SUMIFS(B$5:B$212,G$5:G$212,1,B$5:B$212,B105)/B105*G105</f>
        <v>0</v>
      </c>
    </row>
    <row r="106" spans="1:8" ht="15.75" customHeight="1">
      <c r="A106" s="221" t="s">
        <v>88</v>
      </c>
      <c r="B106" s="222">
        <v>95</v>
      </c>
      <c r="C106" s="221">
        <v>90</v>
      </c>
      <c r="D106" s="221" t="s">
        <v>173</v>
      </c>
      <c r="E106" s="221" t="s">
        <v>191</v>
      </c>
      <c r="F106" s="223">
        <v>7</v>
      </c>
      <c r="G106" s="210">
        <f t="shared" si="0"/>
        <v>1</v>
      </c>
      <c r="H106" s="217">
        <f>SUMIFS(B$5:B$212,G$5:G$212,1,B$5:B$212,B106)/B106*G106</f>
        <v>13</v>
      </c>
    </row>
    <row r="107" spans="1:8" ht="15.75" customHeight="1">
      <c r="A107" s="221" t="s">
        <v>88</v>
      </c>
      <c r="B107" s="222">
        <v>100</v>
      </c>
      <c r="C107" s="221">
        <v>95</v>
      </c>
      <c r="D107" s="221" t="s">
        <v>173</v>
      </c>
      <c r="E107" s="221" t="s">
        <v>192</v>
      </c>
      <c r="F107" s="223">
        <v>7</v>
      </c>
      <c r="G107" s="210">
        <f t="shared" si="0"/>
        <v>1</v>
      </c>
      <c r="H107" s="217">
        <f>SUMIFS(B$5:B$212,G$5:G$212,1,B$5:B$212,B107)/B107*G107</f>
        <v>19</v>
      </c>
    </row>
    <row r="108" spans="1:8" ht="15.75" customHeight="1">
      <c r="A108" s="221" t="s">
        <v>88</v>
      </c>
      <c r="B108" s="222">
        <v>80</v>
      </c>
      <c r="C108" s="221">
        <v>73</v>
      </c>
      <c r="D108" s="221" t="s">
        <v>192</v>
      </c>
      <c r="E108" s="221" t="s">
        <v>193</v>
      </c>
      <c r="F108" s="223">
        <v>7</v>
      </c>
      <c r="G108" s="210">
        <f t="shared" si="0"/>
        <v>1</v>
      </c>
      <c r="H108" s="217">
        <f>SUMIFS(B$5:B$212,G$5:G$212,1,B$5:B$212,B108)/B108*G108</f>
        <v>11</v>
      </c>
    </row>
    <row r="109" spans="1:8" ht="15.75" customHeight="1">
      <c r="A109" s="221" t="s">
        <v>88</v>
      </c>
      <c r="B109" s="222">
        <v>170</v>
      </c>
      <c r="C109" s="221">
        <v>164</v>
      </c>
      <c r="D109" s="221" t="s">
        <v>173</v>
      </c>
      <c r="E109" s="221" t="s">
        <v>194</v>
      </c>
      <c r="F109" s="223">
        <v>7</v>
      </c>
      <c r="G109" s="210">
        <f t="shared" si="0"/>
        <v>1</v>
      </c>
      <c r="H109" s="217">
        <f>SUMIFS(B$5:B$212,G$5:G$212,1,B$5:B$212,B109)/B109*G109</f>
        <v>3</v>
      </c>
    </row>
    <row r="110" spans="1:8" ht="15.75" customHeight="1">
      <c r="A110" s="221" t="s">
        <v>88</v>
      </c>
      <c r="B110" s="222">
        <v>100</v>
      </c>
      <c r="C110" s="221">
        <v>96</v>
      </c>
      <c r="D110" s="221" t="s">
        <v>194</v>
      </c>
      <c r="E110" s="221" t="s">
        <v>198</v>
      </c>
      <c r="F110" s="223">
        <v>7</v>
      </c>
      <c r="G110" s="210">
        <f t="shared" si="0"/>
        <v>1</v>
      </c>
      <c r="H110" s="217">
        <f>SUMIFS(B$5:B$212,G$5:G$212,1,B$5:B$212,B110)/B110*G110</f>
        <v>19</v>
      </c>
    </row>
    <row r="111" spans="1:8" ht="15.75" customHeight="1">
      <c r="A111" s="221" t="s">
        <v>88</v>
      </c>
      <c r="B111" s="222">
        <v>85</v>
      </c>
      <c r="C111" s="221">
        <v>78</v>
      </c>
      <c r="D111" s="221" t="s">
        <v>194</v>
      </c>
      <c r="E111" s="221" t="s">
        <v>195</v>
      </c>
      <c r="F111" s="223">
        <v>7</v>
      </c>
      <c r="G111" s="210">
        <f t="shared" si="0"/>
        <v>1</v>
      </c>
      <c r="H111" s="217">
        <f>SUMIFS(B$5:B$212,G$5:G$212,1,B$5:B$212,B111)/B111*G111</f>
        <v>14</v>
      </c>
    </row>
    <row r="112" spans="1:8" ht="15.75" customHeight="1">
      <c r="A112" s="221" t="s">
        <v>88</v>
      </c>
      <c r="B112" s="222">
        <v>70</v>
      </c>
      <c r="C112" s="221">
        <v>67</v>
      </c>
      <c r="D112" s="221" t="s">
        <v>195</v>
      </c>
      <c r="E112" s="221" t="s">
        <v>197</v>
      </c>
      <c r="F112" s="223">
        <v>7</v>
      </c>
      <c r="G112" s="210">
        <f t="shared" si="0"/>
        <v>1</v>
      </c>
      <c r="H112" s="217">
        <f>SUMIFS(B$5:B$212,G$5:G$212,1,B$5:B$212,B112)/B112*G112</f>
        <v>7</v>
      </c>
    </row>
    <row r="113" spans="1:9" ht="15.75" customHeight="1">
      <c r="A113" s="221" t="s">
        <v>88</v>
      </c>
      <c r="B113" s="222">
        <v>115</v>
      </c>
      <c r="C113" s="221">
        <v>110</v>
      </c>
      <c r="D113" s="221" t="s">
        <v>190</v>
      </c>
      <c r="E113" s="221" t="s">
        <v>196</v>
      </c>
      <c r="F113" s="223">
        <v>7</v>
      </c>
      <c r="G113" s="210">
        <f t="shared" si="0"/>
        <v>1</v>
      </c>
      <c r="H113" s="217">
        <f>SUMIFS(B$5:B$212,G$5:G$212,1,B$5:B$212,B113)/B113*G113</f>
        <v>11</v>
      </c>
    </row>
    <row r="114" spans="1:9" ht="15.75" customHeight="1">
      <c r="A114" s="221" t="s">
        <v>88</v>
      </c>
      <c r="B114" s="222">
        <v>115</v>
      </c>
      <c r="C114" s="221">
        <v>107</v>
      </c>
      <c r="D114" s="221" t="s">
        <v>196</v>
      </c>
      <c r="E114" s="221" t="s">
        <v>199</v>
      </c>
      <c r="F114" s="223">
        <v>7</v>
      </c>
      <c r="G114" s="210">
        <f t="shared" si="0"/>
        <v>1</v>
      </c>
      <c r="H114" s="217">
        <f>SUMIFS(B$5:B$212,G$5:G$212,1,B$5:B$212,B114)/B114*G114</f>
        <v>11</v>
      </c>
    </row>
    <row r="115" spans="1:9" ht="15.75" customHeight="1">
      <c r="A115" s="221" t="s">
        <v>88</v>
      </c>
      <c r="B115" s="222">
        <v>145</v>
      </c>
      <c r="C115" s="221">
        <v>136</v>
      </c>
      <c r="D115" s="221" t="s">
        <v>190</v>
      </c>
      <c r="E115" s="221" t="s">
        <v>201</v>
      </c>
      <c r="F115" s="223">
        <v>7</v>
      </c>
      <c r="G115" s="210">
        <f t="shared" si="0"/>
        <v>1</v>
      </c>
      <c r="H115" s="217">
        <f>SUMIFS(B$5:B$212,G$5:G$212,1,B$5:B$212,B115)/B115*G115</f>
        <v>2</v>
      </c>
    </row>
    <row r="116" spans="1:9" ht="15.75" customHeight="1">
      <c r="A116" s="221" t="s">
        <v>88</v>
      </c>
      <c r="B116" s="222">
        <v>85</v>
      </c>
      <c r="C116" s="221">
        <v>82</v>
      </c>
      <c r="D116" s="221" t="s">
        <v>201</v>
      </c>
      <c r="E116" s="221" t="s">
        <v>202</v>
      </c>
      <c r="F116" s="223">
        <v>7</v>
      </c>
      <c r="G116" s="210">
        <f t="shared" si="0"/>
        <v>1</v>
      </c>
      <c r="H116" s="217">
        <f>SUMIFS(B$5:B$212,G$5:G$212,1,B$5:B$212,B116)/B116*G116</f>
        <v>14</v>
      </c>
    </row>
    <row r="117" spans="1:9" s="186" customFormat="1" ht="15.75" customHeight="1">
      <c r="A117" s="221" t="s">
        <v>88</v>
      </c>
      <c r="B117" s="224">
        <v>115</v>
      </c>
      <c r="C117" s="225"/>
      <c r="D117" s="221" t="s">
        <v>190</v>
      </c>
      <c r="E117" s="221" t="s">
        <v>200</v>
      </c>
      <c r="F117" s="223">
        <v>7</v>
      </c>
      <c r="G117" s="210">
        <f t="shared" si="0"/>
        <v>1</v>
      </c>
      <c r="H117" s="217">
        <f>SUMIFS(B$5:B$212,G$5:G$212,1,B$5:B$212,B117)/B117*G117</f>
        <v>11</v>
      </c>
    </row>
    <row r="118" spans="1:9" ht="15.75" customHeight="1">
      <c r="A118" s="218" t="s">
        <v>88</v>
      </c>
      <c r="B118" s="228">
        <v>80</v>
      </c>
      <c r="C118" s="229">
        <v>78</v>
      </c>
      <c r="D118" s="229" t="s">
        <v>203</v>
      </c>
      <c r="E118" s="229" t="s">
        <v>204</v>
      </c>
      <c r="F118" s="230">
        <v>8</v>
      </c>
      <c r="G118" s="23">
        <f t="shared" si="0"/>
        <v>1</v>
      </c>
      <c r="H118" s="220">
        <f>SUMIFS(B$5:B$212,G$5:G$212,1,B$5:B$212,B118)/B118*G118</f>
        <v>11</v>
      </c>
    </row>
    <row r="119" spans="1:9" ht="15.75" customHeight="1">
      <c r="A119" s="218" t="s">
        <v>88</v>
      </c>
      <c r="B119" s="218">
        <v>105</v>
      </c>
      <c r="C119" s="218">
        <v>101</v>
      </c>
      <c r="D119" s="218" t="s">
        <v>203</v>
      </c>
      <c r="E119" s="218" t="s">
        <v>205</v>
      </c>
      <c r="F119" s="219">
        <v>8</v>
      </c>
      <c r="G119" s="23">
        <f t="shared" si="0"/>
        <v>1</v>
      </c>
      <c r="H119" s="220">
        <f>SUMIFS(B$5:B$212,G$5:G$212,1,B$5:B$212,B119)/B119*G119</f>
        <v>15</v>
      </c>
      <c r="I119" s="186"/>
    </row>
    <row r="120" spans="1:9" ht="15.75" customHeight="1">
      <c r="A120" s="218" t="s">
        <v>88</v>
      </c>
      <c r="B120" s="218">
        <v>80</v>
      </c>
      <c r="C120" s="218">
        <v>73</v>
      </c>
      <c r="D120" s="218" t="s">
        <v>205</v>
      </c>
      <c r="E120" s="218" t="s">
        <v>206</v>
      </c>
      <c r="F120" s="219">
        <v>8</v>
      </c>
      <c r="G120" s="23">
        <f t="shared" si="0"/>
        <v>1</v>
      </c>
      <c r="H120" s="220">
        <f>SUMIFS(B$5:B$212,G$5:G$212,1,B$5:B$212,B120)/B120*G120</f>
        <v>11</v>
      </c>
      <c r="I120" s="186"/>
    </row>
    <row r="121" spans="1:9" ht="15.75" customHeight="1">
      <c r="A121" s="218" t="s">
        <v>88</v>
      </c>
      <c r="B121" s="218">
        <v>100</v>
      </c>
      <c r="C121" s="218">
        <v>96</v>
      </c>
      <c r="D121" s="218" t="s">
        <v>206</v>
      </c>
      <c r="E121" s="218" t="s">
        <v>207</v>
      </c>
      <c r="F121" s="219">
        <v>8</v>
      </c>
      <c r="G121" s="23">
        <f t="shared" si="0"/>
        <v>1</v>
      </c>
      <c r="H121" s="220">
        <f>SUMIFS(B$5:B$212,G$5:G$212,1,B$5:B$212,B121)/B121*G121</f>
        <v>19</v>
      </c>
      <c r="I121" s="186"/>
    </row>
    <row r="122" spans="1:9" ht="15.75" customHeight="1">
      <c r="A122" s="218" t="s">
        <v>88</v>
      </c>
      <c r="B122" s="218">
        <v>65</v>
      </c>
      <c r="C122" s="218">
        <v>62</v>
      </c>
      <c r="D122" s="218" t="s">
        <v>205</v>
      </c>
      <c r="E122" s="218" t="s">
        <v>208</v>
      </c>
      <c r="F122" s="219">
        <v>8</v>
      </c>
      <c r="G122" s="23">
        <f t="shared" si="0"/>
        <v>1</v>
      </c>
      <c r="H122" s="220">
        <f>SUMIFS(B$5:B$212,G$5:G$212,1,B$5:B$212,B122)/B122*G122</f>
        <v>4</v>
      </c>
      <c r="I122" s="186"/>
    </row>
    <row r="123" spans="1:9" ht="15.75" customHeight="1">
      <c r="A123" s="218" t="s">
        <v>88</v>
      </c>
      <c r="B123" s="218">
        <v>85</v>
      </c>
      <c r="C123" s="218">
        <v>82</v>
      </c>
      <c r="D123" s="218" t="s">
        <v>208</v>
      </c>
      <c r="E123" s="218" t="s">
        <v>209</v>
      </c>
      <c r="F123" s="219">
        <v>8</v>
      </c>
      <c r="G123" s="23">
        <f t="shared" si="0"/>
        <v>1</v>
      </c>
      <c r="H123" s="220">
        <f>SUMIFS(B$5:B$212,G$5:G$212,1,B$5:B$212,B123)/B123*G123</f>
        <v>14</v>
      </c>
      <c r="I123" s="186"/>
    </row>
    <row r="124" spans="1:9" ht="15.75" customHeight="1">
      <c r="A124" s="218" t="s">
        <v>88</v>
      </c>
      <c r="B124" s="218">
        <v>110</v>
      </c>
      <c r="C124" s="218">
        <v>105</v>
      </c>
      <c r="D124" s="218" t="s">
        <v>203</v>
      </c>
      <c r="E124" s="218" t="s">
        <v>210</v>
      </c>
      <c r="F124" s="219">
        <v>8</v>
      </c>
      <c r="G124" s="23">
        <f t="shared" si="0"/>
        <v>1</v>
      </c>
      <c r="H124" s="220">
        <f>SUMIFS(B$5:B$212,G$5:G$212,1,B$5:B$212,B124)/B124*G124</f>
        <v>8</v>
      </c>
      <c r="I124" s="186"/>
    </row>
    <row r="125" spans="1:9" ht="15.75" customHeight="1">
      <c r="A125" s="218" t="s">
        <v>88</v>
      </c>
      <c r="B125" s="218">
        <v>100</v>
      </c>
      <c r="C125" s="218">
        <v>94</v>
      </c>
      <c r="D125" s="218" t="s">
        <v>210</v>
      </c>
      <c r="E125" s="218" t="s">
        <v>211</v>
      </c>
      <c r="F125" s="219">
        <v>8</v>
      </c>
      <c r="G125" s="23">
        <f t="shared" si="0"/>
        <v>1</v>
      </c>
      <c r="H125" s="220">
        <f>SUMIFS(B$5:B$212,G$5:G$212,1,B$5:B$212,B125)/B125*G125</f>
        <v>19</v>
      </c>
      <c r="I125" s="186"/>
    </row>
    <row r="126" spans="1:9" ht="15.75" customHeight="1">
      <c r="A126" s="218" t="s">
        <v>88</v>
      </c>
      <c r="B126" s="218">
        <v>90</v>
      </c>
      <c r="C126" s="218">
        <v>87</v>
      </c>
      <c r="D126" s="218" t="s">
        <v>204</v>
      </c>
      <c r="E126" s="218" t="s">
        <v>212</v>
      </c>
      <c r="F126" s="219">
        <v>8</v>
      </c>
      <c r="G126" s="23">
        <f t="shared" si="0"/>
        <v>1</v>
      </c>
      <c r="H126" s="220">
        <f>SUMIFS(B$5:B$212,G$5:G$212,1,B$5:B$212,B126)/B126*G126</f>
        <v>16</v>
      </c>
      <c r="I126" s="186"/>
    </row>
    <row r="127" spans="1:9" ht="15.75" customHeight="1">
      <c r="A127" s="218" t="s">
        <v>88</v>
      </c>
      <c r="B127" s="218">
        <v>105</v>
      </c>
      <c r="C127" s="218">
        <v>98</v>
      </c>
      <c r="D127" s="218" t="s">
        <v>212</v>
      </c>
      <c r="E127" s="218" t="s">
        <v>213</v>
      </c>
      <c r="F127" s="219">
        <v>8</v>
      </c>
      <c r="G127" s="23">
        <f t="shared" si="0"/>
        <v>1</v>
      </c>
      <c r="H127" s="220">
        <f>SUMIFS(B$5:B$212,G$5:G$212,1,B$5:B$212,B127)/B127*G127</f>
        <v>15</v>
      </c>
      <c r="I127" s="186"/>
    </row>
    <row r="128" spans="1:9" ht="15.75" customHeight="1">
      <c r="A128" s="218" t="s">
        <v>88</v>
      </c>
      <c r="B128" s="218">
        <v>90</v>
      </c>
      <c r="C128" s="218">
        <v>84</v>
      </c>
      <c r="D128" s="218" t="s">
        <v>204</v>
      </c>
      <c r="E128" s="218" t="s">
        <v>214</v>
      </c>
      <c r="F128" s="219">
        <v>8</v>
      </c>
      <c r="G128" s="23">
        <f t="shared" si="0"/>
        <v>1</v>
      </c>
      <c r="H128" s="220">
        <f>SUMIFS(B$5:B$212,G$5:G$212,1,B$5:B$212,B128)/B128*G128</f>
        <v>16</v>
      </c>
      <c r="I128" s="186"/>
    </row>
    <row r="129" spans="1:9" ht="15.75" customHeight="1">
      <c r="A129" s="218" t="s">
        <v>88</v>
      </c>
      <c r="B129" s="218">
        <v>130</v>
      </c>
      <c r="C129" s="218">
        <v>122</v>
      </c>
      <c r="D129" s="218" t="s">
        <v>214</v>
      </c>
      <c r="E129" s="218" t="s">
        <v>215</v>
      </c>
      <c r="F129" s="219">
        <v>8</v>
      </c>
      <c r="G129" s="23">
        <f t="shared" si="0"/>
        <v>1</v>
      </c>
      <c r="H129" s="220">
        <f>SUMIFS(B$5:B$212,G$5:G$212,1,B$5:B$212,B129)/B129*G129</f>
        <v>6</v>
      </c>
      <c r="I129" s="186"/>
    </row>
    <row r="130" spans="1:9" ht="15.75" customHeight="1">
      <c r="A130" s="218" t="s">
        <v>88</v>
      </c>
      <c r="B130" s="218">
        <v>170</v>
      </c>
      <c r="C130" s="218">
        <v>160</v>
      </c>
      <c r="D130" s="218" t="s">
        <v>204</v>
      </c>
      <c r="E130" s="218" t="s">
        <v>216</v>
      </c>
      <c r="F130" s="219">
        <v>8</v>
      </c>
      <c r="G130" s="23">
        <f t="shared" si="0"/>
        <v>1</v>
      </c>
      <c r="H130" s="220">
        <f>SUMIFS(B$5:B$212,G$5:G$212,1,B$5:B$212,B130)/B130*G130</f>
        <v>3</v>
      </c>
      <c r="I130" s="186"/>
    </row>
    <row r="131" spans="1:9" ht="15.75" customHeight="1">
      <c r="A131" s="218" t="s">
        <v>88</v>
      </c>
      <c r="B131" s="218">
        <v>115</v>
      </c>
      <c r="C131" s="218">
        <v>109</v>
      </c>
      <c r="D131" s="218" t="s">
        <v>216</v>
      </c>
      <c r="E131" s="218" t="s">
        <v>217</v>
      </c>
      <c r="F131" s="219">
        <v>8</v>
      </c>
      <c r="G131" s="23">
        <f t="shared" si="0"/>
        <v>1</v>
      </c>
      <c r="H131" s="220">
        <f>SUMIFS(B$5:B$212,G$5:G$212,1,B$5:B$212,B131)/B131*G131</f>
        <v>11</v>
      </c>
      <c r="I131" s="186"/>
    </row>
    <row r="132" spans="1:9" ht="15.75" customHeight="1">
      <c r="A132" s="218" t="s">
        <v>88</v>
      </c>
      <c r="B132" s="218">
        <v>90</v>
      </c>
      <c r="C132" s="218"/>
      <c r="D132" s="218" t="s">
        <v>189</v>
      </c>
      <c r="E132" s="218" t="s">
        <v>218</v>
      </c>
      <c r="F132" s="219">
        <v>9</v>
      </c>
      <c r="G132" s="23">
        <f t="shared" si="0"/>
        <v>1</v>
      </c>
      <c r="H132" s="220">
        <f>SUMIFS(B$5:B$212,G$5:G$212,1,B$5:B$212,B132)/B132*G132</f>
        <v>16</v>
      </c>
    </row>
    <row r="133" spans="1:9" ht="15.75" customHeight="1">
      <c r="A133" s="218" t="s">
        <v>88</v>
      </c>
      <c r="B133" s="218">
        <v>100</v>
      </c>
      <c r="C133" s="218"/>
      <c r="D133" s="218" t="s">
        <v>218</v>
      </c>
      <c r="E133" s="218" t="s">
        <v>219</v>
      </c>
      <c r="F133" s="219">
        <v>9</v>
      </c>
      <c r="G133" s="23">
        <f t="shared" si="0"/>
        <v>1</v>
      </c>
      <c r="H133" s="220">
        <f>SUMIFS(B$5:B$212,G$5:G$212,1,B$5:B$212,B133)/B133*G133</f>
        <v>19</v>
      </c>
    </row>
    <row r="134" spans="1:9" ht="15.75" customHeight="1">
      <c r="A134" s="218" t="s">
        <v>88</v>
      </c>
      <c r="B134" s="218">
        <v>100</v>
      </c>
      <c r="C134" s="218"/>
      <c r="D134" s="218" t="s">
        <v>219</v>
      </c>
      <c r="E134" s="218" t="s">
        <v>220</v>
      </c>
      <c r="F134" s="219">
        <v>9</v>
      </c>
      <c r="G134" s="23">
        <f t="shared" si="0"/>
        <v>1</v>
      </c>
      <c r="H134" s="220">
        <f>SUMIFS(B$5:B$212,G$5:G$212,1,B$5:B$212,B134)/B134*G134</f>
        <v>19</v>
      </c>
    </row>
    <row r="135" spans="1:9" ht="15.75" customHeight="1">
      <c r="A135" s="218" t="s">
        <v>88</v>
      </c>
      <c r="B135" s="218">
        <v>200</v>
      </c>
      <c r="C135" s="218"/>
      <c r="D135" s="218" t="s">
        <v>189</v>
      </c>
      <c r="E135" s="218" t="s">
        <v>221</v>
      </c>
      <c r="F135" s="219">
        <v>9</v>
      </c>
      <c r="G135" s="23">
        <f t="shared" si="0"/>
        <v>1</v>
      </c>
      <c r="H135" s="220">
        <f>SUMIFS(B$5:B$212,G$5:G$212,1,B$5:B$212,B135)/B135*G135</f>
        <v>1</v>
      </c>
    </row>
    <row r="136" spans="1:9" ht="15.75" customHeight="1">
      <c r="A136" s="218" t="s">
        <v>88</v>
      </c>
      <c r="B136" s="218">
        <v>90</v>
      </c>
      <c r="C136" s="218"/>
      <c r="D136" s="218" t="s">
        <v>221</v>
      </c>
      <c r="E136" s="218" t="s">
        <v>222</v>
      </c>
      <c r="F136" s="219">
        <v>9</v>
      </c>
      <c r="G136" s="23">
        <f t="shared" si="0"/>
        <v>1</v>
      </c>
      <c r="H136" s="220">
        <f>SUMIFS(B$5:B$212,G$5:G$212,1,B$5:B$212,B136)/B136*G136</f>
        <v>16</v>
      </c>
    </row>
    <row r="137" spans="1:9" ht="15.75" customHeight="1">
      <c r="A137" s="218" t="s">
        <v>88</v>
      </c>
      <c r="B137" s="218">
        <v>100</v>
      </c>
      <c r="C137" s="218"/>
      <c r="D137" s="218" t="s">
        <v>222</v>
      </c>
      <c r="E137" s="218" t="s">
        <v>223</v>
      </c>
      <c r="F137" s="219">
        <v>9</v>
      </c>
      <c r="G137" s="23">
        <f t="shared" si="0"/>
        <v>1</v>
      </c>
      <c r="H137" s="220">
        <f>SUMIFS(B$5:B$212,G$5:G$212,1,B$5:B$212,B137)/B137*G137</f>
        <v>19</v>
      </c>
    </row>
    <row r="138" spans="1:9" ht="15.75" customHeight="1">
      <c r="A138" s="218" t="s">
        <v>88</v>
      </c>
      <c r="B138" s="218">
        <v>85</v>
      </c>
      <c r="C138" s="218"/>
      <c r="D138" s="218" t="s">
        <v>189</v>
      </c>
      <c r="E138" s="218" t="s">
        <v>224</v>
      </c>
      <c r="F138" s="219">
        <v>9</v>
      </c>
      <c r="G138" s="23">
        <f t="shared" si="0"/>
        <v>1</v>
      </c>
      <c r="H138" s="220">
        <f>SUMIFS(B$5:B$212,G$5:G$212,1,B$5:B$212,B138)/B138*G138</f>
        <v>14</v>
      </c>
    </row>
    <row r="139" spans="1:9" ht="15.75" customHeight="1">
      <c r="A139" s="218" t="s">
        <v>88</v>
      </c>
      <c r="B139" s="218">
        <v>155</v>
      </c>
      <c r="C139" s="218"/>
      <c r="D139" s="218" t="s">
        <v>189</v>
      </c>
      <c r="E139" s="218" t="s">
        <v>225</v>
      </c>
      <c r="F139" s="219">
        <v>9</v>
      </c>
      <c r="G139" s="23">
        <f t="shared" si="0"/>
        <v>1</v>
      </c>
      <c r="H139" s="220">
        <f>SUMIFS(B$5:B$212,G$5:G$212,1,B$5:B$212,B139)/B139*G139</f>
        <v>3</v>
      </c>
    </row>
    <row r="140" spans="1:9" ht="15.75" customHeight="1">
      <c r="A140" s="218" t="s">
        <v>88</v>
      </c>
      <c r="B140" s="218">
        <v>90</v>
      </c>
      <c r="C140" s="218"/>
      <c r="D140" s="218" t="s">
        <v>225</v>
      </c>
      <c r="E140" s="218" t="s">
        <v>226</v>
      </c>
      <c r="F140" s="219">
        <v>9</v>
      </c>
      <c r="G140" s="23">
        <f t="shared" si="0"/>
        <v>1</v>
      </c>
      <c r="H140" s="220">
        <f>SUMIFS(B$5:B$212,G$5:G$212,1,B$5:B$212,B140)/B140*G140</f>
        <v>16</v>
      </c>
    </row>
    <row r="141" spans="1:9" ht="15.75" customHeight="1">
      <c r="A141" s="218" t="s">
        <v>88</v>
      </c>
      <c r="B141" s="218">
        <v>70</v>
      </c>
      <c r="C141" s="218"/>
      <c r="D141" s="218" t="s">
        <v>226</v>
      </c>
      <c r="E141" s="218" t="s">
        <v>227</v>
      </c>
      <c r="F141" s="219">
        <v>9</v>
      </c>
      <c r="G141" s="23">
        <f t="shared" si="0"/>
        <v>1</v>
      </c>
      <c r="H141" s="220">
        <f>SUMIFS(B$5:B$212,G$5:G$212,1,B$5:B$212,B141)/B141*G141</f>
        <v>7</v>
      </c>
    </row>
    <row r="142" spans="1:9" ht="15.75" customHeight="1">
      <c r="A142" s="218" t="s">
        <v>88</v>
      </c>
      <c r="B142" s="218">
        <v>195</v>
      </c>
      <c r="C142" s="218"/>
      <c r="D142" s="218" t="s">
        <v>225</v>
      </c>
      <c r="E142" s="218" t="s">
        <v>228</v>
      </c>
      <c r="F142" s="219">
        <v>9</v>
      </c>
      <c r="G142" s="23">
        <f t="shared" si="0"/>
        <v>1</v>
      </c>
      <c r="H142" s="220">
        <f>SUMIFS(B$5:B$212,G$5:G$212,1,B$5:B$212,B142)/B142*G142</f>
        <v>1</v>
      </c>
    </row>
    <row r="143" spans="1:9" ht="15.75" customHeight="1">
      <c r="A143" s="218" t="s">
        <v>88</v>
      </c>
      <c r="B143" s="218">
        <v>115</v>
      </c>
      <c r="C143" s="218"/>
      <c r="D143" s="218" t="s">
        <v>228</v>
      </c>
      <c r="E143" s="218" t="s">
        <v>229</v>
      </c>
      <c r="F143" s="219">
        <v>9</v>
      </c>
      <c r="G143" s="23">
        <f t="shared" si="0"/>
        <v>1</v>
      </c>
      <c r="H143" s="220">
        <f>SUMIFS(B$5:B$212,G$5:G$212,1,B$5:B$212,B143)/B143*G143</f>
        <v>11</v>
      </c>
    </row>
    <row r="144" spans="1:9" ht="15.75" customHeight="1">
      <c r="A144" s="218" t="s">
        <v>119</v>
      </c>
      <c r="B144" s="218">
        <v>400</v>
      </c>
      <c r="C144" s="218"/>
      <c r="D144" s="218" t="s">
        <v>230</v>
      </c>
      <c r="E144" s="218" t="s">
        <v>493</v>
      </c>
      <c r="F144" s="219">
        <v>10</v>
      </c>
      <c r="G144" s="23">
        <f t="shared" si="0"/>
        <v>0</v>
      </c>
      <c r="H144" s="220">
        <f>SUMIFS(B$5:B$212,G$5:G$212,1,B$5:B$212,B144)/B144*G144</f>
        <v>0</v>
      </c>
    </row>
    <row r="145" spans="1:8" ht="15.75" customHeight="1">
      <c r="A145" s="218" t="s">
        <v>139</v>
      </c>
      <c r="B145" s="218">
        <v>205</v>
      </c>
      <c r="C145" s="218">
        <v>172</v>
      </c>
      <c r="D145" s="218" t="s">
        <v>230</v>
      </c>
      <c r="E145" s="218" t="s">
        <v>231</v>
      </c>
      <c r="F145" s="219">
        <v>10</v>
      </c>
      <c r="G145" s="23">
        <f t="shared" si="0"/>
        <v>0</v>
      </c>
      <c r="H145" s="220">
        <f>SUMIFS(B$5:B$212,G$5:G$212,1,B$5:B$212,B145)/B145*G145</f>
        <v>0</v>
      </c>
    </row>
    <row r="146" spans="1:8" ht="15.75" customHeight="1">
      <c r="A146" s="218" t="s">
        <v>88</v>
      </c>
      <c r="B146" s="218">
        <v>115</v>
      </c>
      <c r="C146" s="218">
        <v>103</v>
      </c>
      <c r="D146" s="218" t="s">
        <v>230</v>
      </c>
      <c r="E146" s="218" t="s">
        <v>232</v>
      </c>
      <c r="F146" s="219">
        <v>10</v>
      </c>
      <c r="G146" s="23">
        <f t="shared" si="0"/>
        <v>1</v>
      </c>
      <c r="H146" s="220">
        <f>SUMIFS(B$5:B$212,G$5:G$212,1,B$5:B$212,B146)/B146*G146</f>
        <v>11</v>
      </c>
    </row>
    <row r="147" spans="1:8" ht="15.75" customHeight="1">
      <c r="A147" s="218" t="s">
        <v>88</v>
      </c>
      <c r="B147" s="218">
        <v>110</v>
      </c>
      <c r="C147" s="218">
        <v>98</v>
      </c>
      <c r="D147" s="218" t="s">
        <v>230</v>
      </c>
      <c r="E147" s="218" t="s">
        <v>233</v>
      </c>
      <c r="F147" s="219">
        <v>10</v>
      </c>
      <c r="G147" s="23">
        <f t="shared" si="0"/>
        <v>1</v>
      </c>
      <c r="H147" s="220">
        <f>SUMIFS(B$5:B$212,G$5:G$212,1,B$5:B$212,B147)/B147*G147</f>
        <v>8</v>
      </c>
    </row>
    <row r="148" spans="1:8" ht="15.75" customHeight="1">
      <c r="A148" s="218" t="s">
        <v>88</v>
      </c>
      <c r="B148" s="218">
        <v>125</v>
      </c>
      <c r="C148" s="218">
        <v>111</v>
      </c>
      <c r="D148" s="218" t="s">
        <v>230</v>
      </c>
      <c r="E148" s="218" t="s">
        <v>234</v>
      </c>
      <c r="F148" s="219">
        <v>10</v>
      </c>
      <c r="G148" s="23">
        <f t="shared" si="0"/>
        <v>1</v>
      </c>
      <c r="H148" s="220">
        <f>SUMIFS(B$5:B$212,G$5:G$212,1,B$5:B$212,B148)/B148*G148</f>
        <v>5</v>
      </c>
    </row>
    <row r="149" spans="1:8" ht="15.75" customHeight="1">
      <c r="A149" s="218" t="s">
        <v>88</v>
      </c>
      <c r="B149" s="218">
        <v>135</v>
      </c>
      <c r="C149" s="218">
        <v>129</v>
      </c>
      <c r="D149" s="218" t="s">
        <v>234</v>
      </c>
      <c r="E149" s="218" t="s">
        <v>235</v>
      </c>
      <c r="F149" s="219">
        <v>10</v>
      </c>
      <c r="G149" s="23">
        <f t="shared" si="0"/>
        <v>1</v>
      </c>
      <c r="H149" s="220">
        <f>SUMIFS(B$5:B$212,G$5:G$212,1,B$5:B$212,B149)/B149*G149</f>
        <v>5</v>
      </c>
    </row>
    <row r="150" spans="1:8" ht="15.75" customHeight="1">
      <c r="A150" s="218" t="s">
        <v>88</v>
      </c>
      <c r="B150" s="218">
        <v>95</v>
      </c>
      <c r="C150" s="218">
        <v>91</v>
      </c>
      <c r="D150" s="218" t="s">
        <v>235</v>
      </c>
      <c r="E150" s="218" t="s">
        <v>236</v>
      </c>
      <c r="F150" s="219">
        <v>10</v>
      </c>
      <c r="G150" s="23">
        <f t="shared" si="0"/>
        <v>1</v>
      </c>
      <c r="H150" s="220">
        <f>SUMIFS(B$5:B$212,G$5:G$212,1,B$5:B$212,B150)/B150*G150</f>
        <v>13</v>
      </c>
    </row>
    <row r="151" spans="1:8" ht="15.75" customHeight="1">
      <c r="A151" s="218" t="s">
        <v>88</v>
      </c>
      <c r="B151" s="218">
        <v>105</v>
      </c>
      <c r="C151" s="218">
        <v>99</v>
      </c>
      <c r="D151" s="218" t="s">
        <v>236</v>
      </c>
      <c r="E151" s="218" t="s">
        <v>237</v>
      </c>
      <c r="F151" s="219">
        <v>10</v>
      </c>
      <c r="G151" s="23">
        <f t="shared" si="0"/>
        <v>1</v>
      </c>
      <c r="H151" s="220">
        <f>SUMIFS(B$5:B$212,G$5:G$212,1,B$5:B$212,B151)/B151*G151</f>
        <v>15</v>
      </c>
    </row>
    <row r="152" spans="1:8" ht="15.75" customHeight="1">
      <c r="A152" s="218" t="s">
        <v>88</v>
      </c>
      <c r="B152" s="218">
        <v>65</v>
      </c>
      <c r="C152" s="218">
        <v>60</v>
      </c>
      <c r="D152" s="218" t="s">
        <v>237</v>
      </c>
      <c r="E152" s="218" t="s">
        <v>238</v>
      </c>
      <c r="F152" s="219">
        <v>10</v>
      </c>
      <c r="G152" s="23">
        <f t="shared" si="0"/>
        <v>1</v>
      </c>
      <c r="H152" s="220">
        <f>SUMIFS(B$5:B$212,G$5:G$212,1,B$5:B$212,B152)/B152*G152</f>
        <v>4</v>
      </c>
    </row>
    <row r="153" spans="1:8" ht="15.75" customHeight="1">
      <c r="A153" s="218" t="s">
        <v>88</v>
      </c>
      <c r="B153" s="218">
        <v>105</v>
      </c>
      <c r="C153" s="218">
        <v>95</v>
      </c>
      <c r="D153" s="218" t="s">
        <v>231</v>
      </c>
      <c r="E153" s="218" t="s">
        <v>239</v>
      </c>
      <c r="F153" s="219">
        <v>10</v>
      </c>
      <c r="G153" s="23">
        <f t="shared" si="0"/>
        <v>1</v>
      </c>
      <c r="H153" s="220">
        <f>SUMIFS(B$5:B$212,G$5:G$212,1,B$5:B$212,B153)/B153*G153</f>
        <v>15</v>
      </c>
    </row>
    <row r="154" spans="1:8" ht="15.75" customHeight="1">
      <c r="A154" s="218" t="s">
        <v>88</v>
      </c>
      <c r="B154" s="218">
        <v>110</v>
      </c>
      <c r="C154" s="218">
        <v>102</v>
      </c>
      <c r="D154" s="218" t="s">
        <v>239</v>
      </c>
      <c r="E154" s="218" t="s">
        <v>240</v>
      </c>
      <c r="F154" s="219">
        <v>10</v>
      </c>
      <c r="G154" s="23">
        <f t="shared" si="0"/>
        <v>1</v>
      </c>
      <c r="H154" s="220">
        <f>SUMIFS(B$5:B$212,G$5:G$212,1,B$5:B$212,B154)/B154*G154</f>
        <v>8</v>
      </c>
    </row>
    <row r="155" spans="1:8" ht="15.75" customHeight="1">
      <c r="A155" s="218" t="s">
        <v>88</v>
      </c>
      <c r="B155" s="218">
        <v>75</v>
      </c>
      <c r="C155" s="218">
        <v>73</v>
      </c>
      <c r="D155" s="218" t="s">
        <v>240</v>
      </c>
      <c r="E155" s="218" t="s">
        <v>241</v>
      </c>
      <c r="F155" s="219">
        <v>10</v>
      </c>
      <c r="G155" s="23">
        <f t="shared" si="0"/>
        <v>1</v>
      </c>
      <c r="H155" s="220">
        <f>SUMIFS(B$5:B$212,G$5:G$212,1,B$5:B$212,B155)/B155*G155</f>
        <v>10</v>
      </c>
    </row>
    <row r="156" spans="1:8" ht="15.75" customHeight="1">
      <c r="A156" s="218" t="s">
        <v>88</v>
      </c>
      <c r="B156" s="218">
        <v>45</v>
      </c>
      <c r="C156" s="218">
        <v>43</v>
      </c>
      <c r="D156" s="218" t="s">
        <v>240</v>
      </c>
      <c r="E156" s="218" t="s">
        <v>242</v>
      </c>
      <c r="F156" s="219">
        <v>10</v>
      </c>
      <c r="G156" s="23">
        <f t="shared" si="0"/>
        <v>1</v>
      </c>
      <c r="H156" s="220">
        <f>SUMIFS(B$5:B$212,G$5:G$212,1,B$5:B$212,B156)/B156*G156</f>
        <v>1</v>
      </c>
    </row>
    <row r="157" spans="1:8" ht="15.75" customHeight="1">
      <c r="A157" s="218" t="s">
        <v>88</v>
      </c>
      <c r="B157" s="218">
        <v>80</v>
      </c>
      <c r="C157" s="218">
        <v>76</v>
      </c>
      <c r="D157" s="218" t="s">
        <v>242</v>
      </c>
      <c r="E157" s="218" t="s">
        <v>243</v>
      </c>
      <c r="F157" s="219">
        <v>10</v>
      </c>
      <c r="G157" s="23">
        <f t="shared" si="0"/>
        <v>1</v>
      </c>
      <c r="H157" s="220">
        <f>SUMIFS(B$5:B$212,G$5:G$212,1,B$5:B$212,B157)/B157*G157</f>
        <v>11</v>
      </c>
    </row>
    <row r="158" spans="1:8" ht="15.75" customHeight="1">
      <c r="A158" s="31" t="s">
        <v>85</v>
      </c>
      <c r="B158" s="31">
        <v>695</v>
      </c>
      <c r="C158" s="31">
        <v>667</v>
      </c>
      <c r="D158" s="31" t="s">
        <v>244</v>
      </c>
      <c r="E158" s="31" t="s">
        <v>245</v>
      </c>
      <c r="F158" s="141">
        <v>11</v>
      </c>
      <c r="G158" s="23">
        <f t="shared" si="0"/>
        <v>0</v>
      </c>
      <c r="H158" s="23">
        <f>SUMIFS(B$5:B$212,G$5:G$212,1,B$5:B$212,B158)/B158*G158</f>
        <v>0</v>
      </c>
    </row>
    <row r="159" spans="1:8" ht="15.75" customHeight="1">
      <c r="A159" s="31" t="s">
        <v>85</v>
      </c>
      <c r="B159" s="31">
        <v>285</v>
      </c>
      <c r="C159" s="31">
        <v>281</v>
      </c>
      <c r="D159" s="31" t="s">
        <v>244</v>
      </c>
      <c r="E159" s="31" t="s">
        <v>246</v>
      </c>
      <c r="F159" s="141">
        <v>11</v>
      </c>
      <c r="G159" s="23">
        <f t="shared" si="0"/>
        <v>0</v>
      </c>
      <c r="H159" s="23">
        <f>SUMIFS(B$5:B$212,G$5:G$212,1,B$5:B$212,B159)/B159*G159</f>
        <v>0</v>
      </c>
    </row>
    <row r="160" spans="1:8" ht="15.75" customHeight="1">
      <c r="A160" s="31" t="s">
        <v>88</v>
      </c>
      <c r="B160" s="31">
        <v>130</v>
      </c>
      <c r="C160" s="31">
        <v>135</v>
      </c>
      <c r="D160" s="31" t="s">
        <v>244</v>
      </c>
      <c r="E160" s="31" t="s">
        <v>247</v>
      </c>
      <c r="F160" s="141">
        <v>11</v>
      </c>
      <c r="G160" s="23">
        <f t="shared" si="0"/>
        <v>1</v>
      </c>
      <c r="H160" s="23">
        <f>SUMIFS(B$5:B$212,G$5:G$212,1,B$5:B$212,B160)/B160*G160</f>
        <v>6</v>
      </c>
    </row>
    <row r="161" spans="1:8" ht="15.75" customHeight="1">
      <c r="A161" s="31" t="s">
        <v>88</v>
      </c>
      <c r="B161" s="31">
        <v>130</v>
      </c>
      <c r="C161" s="31">
        <v>130</v>
      </c>
      <c r="D161" s="31" t="s">
        <v>247</v>
      </c>
      <c r="E161" s="31" t="s">
        <v>249</v>
      </c>
      <c r="F161" s="141">
        <v>11</v>
      </c>
      <c r="G161" s="23">
        <f t="shared" si="0"/>
        <v>1</v>
      </c>
      <c r="H161" s="23">
        <f>SUMIFS(B$5:B$212,G$5:G$212,1,B$5:B$212,B161)/B161*G161</f>
        <v>6</v>
      </c>
    </row>
    <row r="162" spans="1:8" ht="15.75" customHeight="1">
      <c r="A162" s="31" t="s">
        <v>88</v>
      </c>
      <c r="B162" s="31">
        <v>95</v>
      </c>
      <c r="C162" s="31">
        <v>100</v>
      </c>
      <c r="D162" s="31" t="s">
        <v>247</v>
      </c>
      <c r="E162" s="31" t="s">
        <v>250</v>
      </c>
      <c r="F162" s="141">
        <v>11</v>
      </c>
      <c r="G162" s="23">
        <f t="shared" si="0"/>
        <v>1</v>
      </c>
      <c r="H162" s="23">
        <f>SUMIFS(B$5:B$212,G$5:G$212,1,B$5:B$212,B162)/B162*G162</f>
        <v>13</v>
      </c>
    </row>
    <row r="163" spans="1:8" ht="15.75" customHeight="1">
      <c r="A163" s="226" t="s">
        <v>88</v>
      </c>
      <c r="B163" s="226">
        <v>100</v>
      </c>
      <c r="C163" s="226">
        <v>100</v>
      </c>
      <c r="D163" s="226" t="s">
        <v>244</v>
      </c>
      <c r="E163" s="226" t="s">
        <v>251</v>
      </c>
      <c r="F163" s="227">
        <v>11</v>
      </c>
      <c r="G163" s="23">
        <f t="shared" si="0"/>
        <v>1</v>
      </c>
      <c r="H163" s="23">
        <f>SUMIFS(B$5:B$212,G$5:G$212,1,B$5:B$212,B163)/B163*G163</f>
        <v>19</v>
      </c>
    </row>
    <row r="164" spans="1:8" ht="15.75" customHeight="1">
      <c r="A164" s="31" t="s">
        <v>88</v>
      </c>
      <c r="B164" s="31">
        <v>60</v>
      </c>
      <c r="C164" s="31">
        <v>60</v>
      </c>
      <c r="D164" s="31" t="s">
        <v>251</v>
      </c>
      <c r="E164" s="31" t="s">
        <v>252</v>
      </c>
      <c r="F164" s="141">
        <v>11</v>
      </c>
      <c r="G164" s="23">
        <f t="shared" si="0"/>
        <v>1</v>
      </c>
      <c r="H164" s="23">
        <f>SUMIFS(B$5:B$212,G$5:G$212,1,B$5:B$212,B164)/B164*G164</f>
        <v>2</v>
      </c>
    </row>
    <row r="165" spans="1:8" ht="15.75" customHeight="1">
      <c r="A165" s="31" t="s">
        <v>88</v>
      </c>
      <c r="B165" s="31">
        <v>95</v>
      </c>
      <c r="C165" s="31">
        <v>95</v>
      </c>
      <c r="D165" s="31" t="s">
        <v>252</v>
      </c>
      <c r="E165" s="31" t="s">
        <v>253</v>
      </c>
      <c r="F165" s="141">
        <v>11</v>
      </c>
      <c r="G165" s="23">
        <f t="shared" si="0"/>
        <v>1</v>
      </c>
      <c r="H165" s="23">
        <f>SUMIFS(B$5:B$212,G$5:G$212,1,B$5:B$212,B165)/B165*G165</f>
        <v>13</v>
      </c>
    </row>
    <row r="166" spans="1:8" ht="15.75" customHeight="1">
      <c r="A166" s="31" t="s">
        <v>88</v>
      </c>
      <c r="B166" s="31">
        <v>80</v>
      </c>
      <c r="C166" s="31">
        <v>80</v>
      </c>
      <c r="D166" s="31" t="s">
        <v>253</v>
      </c>
      <c r="E166" s="31" t="s">
        <v>254</v>
      </c>
      <c r="F166" s="141">
        <v>11</v>
      </c>
      <c r="G166" s="23">
        <f t="shared" si="0"/>
        <v>1</v>
      </c>
      <c r="H166" s="23">
        <f>SUMIFS(B$5:B$212,G$5:G$212,1,B$5:B$212,B166)/B166*G166</f>
        <v>11</v>
      </c>
    </row>
    <row r="167" spans="1:8" ht="15.75" customHeight="1">
      <c r="A167" s="226" t="s">
        <v>88</v>
      </c>
      <c r="B167" s="226">
        <v>150</v>
      </c>
      <c r="C167" s="226">
        <v>150</v>
      </c>
      <c r="D167" s="226" t="s">
        <v>244</v>
      </c>
      <c r="E167" s="226" t="s">
        <v>256</v>
      </c>
      <c r="F167" s="227">
        <v>11</v>
      </c>
      <c r="G167" s="23">
        <f t="shared" si="0"/>
        <v>1</v>
      </c>
      <c r="H167" s="23">
        <f>SUMIFS(B$5:B$212,G$5:G$212,1,B$5:B$212,B167)/B167*G167</f>
        <v>5</v>
      </c>
    </row>
    <row r="168" spans="1:8" ht="15.75" customHeight="1">
      <c r="A168" s="226" t="s">
        <v>88</v>
      </c>
      <c r="B168" s="226">
        <v>130</v>
      </c>
      <c r="C168" s="226">
        <v>130</v>
      </c>
      <c r="D168" s="226" t="s">
        <v>256</v>
      </c>
      <c r="E168" s="226" t="s">
        <v>257</v>
      </c>
      <c r="F168" s="227">
        <v>11</v>
      </c>
      <c r="G168" s="23">
        <f t="shared" si="0"/>
        <v>1</v>
      </c>
      <c r="H168" s="23">
        <f>SUMIFS(B$5:B$212,G$5:G$212,1,B$5:B$212,B168)/B168*G168</f>
        <v>6</v>
      </c>
    </row>
    <row r="169" spans="1:8" ht="15.75" customHeight="1">
      <c r="A169" s="31" t="s">
        <v>88</v>
      </c>
      <c r="B169" s="31">
        <v>225</v>
      </c>
      <c r="C169" s="31">
        <v>225</v>
      </c>
      <c r="D169" s="31" t="s">
        <v>257</v>
      </c>
      <c r="E169" s="31" t="s">
        <v>258</v>
      </c>
      <c r="F169" s="141">
        <v>11</v>
      </c>
      <c r="G169" s="23">
        <f t="shared" si="0"/>
        <v>1</v>
      </c>
      <c r="H169" s="23">
        <f>SUMIFS(B$5:B$212,G$5:G$212,1,B$5:B$212,B169)/B169*G169</f>
        <v>1</v>
      </c>
    </row>
    <row r="170" spans="1:8" ht="15.75" customHeight="1">
      <c r="A170" s="31" t="s">
        <v>88</v>
      </c>
      <c r="B170" s="31">
        <v>95</v>
      </c>
      <c r="C170" s="31">
        <v>95</v>
      </c>
      <c r="D170" s="31" t="s">
        <v>258</v>
      </c>
      <c r="E170" s="31" t="s">
        <v>259</v>
      </c>
      <c r="F170" s="141">
        <v>11</v>
      </c>
      <c r="G170" s="23">
        <f t="shared" si="0"/>
        <v>1</v>
      </c>
      <c r="H170" s="23">
        <f>SUMIFS(B$5:B$212,G$5:G$212,1,B$5:B$212,B170)/B170*G170</f>
        <v>13</v>
      </c>
    </row>
    <row r="171" spans="1:8" ht="15.75" customHeight="1">
      <c r="A171" s="31" t="s">
        <v>85</v>
      </c>
      <c r="B171" s="31">
        <v>200</v>
      </c>
      <c r="C171" s="31"/>
      <c r="D171" s="35" t="s">
        <v>260</v>
      </c>
      <c r="E171" s="35" t="s">
        <v>261</v>
      </c>
      <c r="F171" s="141">
        <v>12</v>
      </c>
      <c r="G171" s="23">
        <f t="shared" si="0"/>
        <v>0</v>
      </c>
      <c r="H171" s="23">
        <f>SUMIFS(B$5:B$212,G$5:G$212,1,B$5:B$212,B171)/B171*G171</f>
        <v>0</v>
      </c>
    </row>
    <row r="172" spans="1:8" ht="15.75" customHeight="1">
      <c r="A172" s="31" t="s">
        <v>88</v>
      </c>
      <c r="B172" s="31">
        <v>105</v>
      </c>
      <c r="C172" s="31">
        <v>105</v>
      </c>
      <c r="D172" s="31" t="s">
        <v>260</v>
      </c>
      <c r="E172" s="31" t="s">
        <v>262</v>
      </c>
      <c r="F172" s="141">
        <v>12</v>
      </c>
      <c r="G172" s="23">
        <f t="shared" si="0"/>
        <v>1</v>
      </c>
      <c r="H172" s="23">
        <f>SUMIFS(B$5:B$212,G$5:G$212,1,B$5:B$212,B172)/B172*G172</f>
        <v>15</v>
      </c>
    </row>
    <row r="173" spans="1:8" ht="15.75" customHeight="1">
      <c r="A173" s="31" t="s">
        <v>88</v>
      </c>
      <c r="B173" s="31">
        <v>80</v>
      </c>
      <c r="C173" s="31">
        <v>80</v>
      </c>
      <c r="D173" s="31" t="s">
        <v>262</v>
      </c>
      <c r="E173" s="31" t="s">
        <v>263</v>
      </c>
      <c r="F173" s="141">
        <v>12</v>
      </c>
      <c r="G173" s="23">
        <f t="shared" si="0"/>
        <v>1</v>
      </c>
      <c r="H173" s="23">
        <f>SUMIFS(B$5:B$212,G$5:G$212,1,B$5:B$212,B173)/B173*G173</f>
        <v>11</v>
      </c>
    </row>
    <row r="174" spans="1:8" ht="15.75" customHeight="1">
      <c r="A174" s="31" t="s">
        <v>88</v>
      </c>
      <c r="B174" s="31">
        <v>65</v>
      </c>
      <c r="C174" s="31">
        <v>70</v>
      </c>
      <c r="D174" s="31" t="s">
        <v>262</v>
      </c>
      <c r="E174" s="31" t="s">
        <v>264</v>
      </c>
      <c r="F174" s="141">
        <v>12</v>
      </c>
      <c r="G174" s="23">
        <f t="shared" si="0"/>
        <v>1</v>
      </c>
      <c r="H174" s="23">
        <f>SUMIFS(B$5:B$212,G$5:G$212,1,B$5:B$212,B174)/B174*G174</f>
        <v>4</v>
      </c>
    </row>
    <row r="175" spans="1:8" ht="15.75" customHeight="1">
      <c r="A175" s="31" t="s">
        <v>88</v>
      </c>
      <c r="B175" s="31">
        <v>135</v>
      </c>
      <c r="C175" s="31">
        <v>135</v>
      </c>
      <c r="D175" s="31" t="s">
        <v>264</v>
      </c>
      <c r="E175" s="31" t="s">
        <v>265</v>
      </c>
      <c r="F175" s="141">
        <v>12</v>
      </c>
      <c r="G175" s="23">
        <f t="shared" si="0"/>
        <v>1</v>
      </c>
      <c r="H175" s="23">
        <f>SUMIFS(B$5:B$212,G$5:G$212,1,B$5:B$212,B175)/B175*G175</f>
        <v>5</v>
      </c>
    </row>
    <row r="176" spans="1:8" ht="15.75" customHeight="1">
      <c r="A176" s="31" t="s">
        <v>88</v>
      </c>
      <c r="B176" s="31">
        <v>95</v>
      </c>
      <c r="C176" s="31">
        <v>95</v>
      </c>
      <c r="D176" s="31" t="s">
        <v>260</v>
      </c>
      <c r="E176" s="31" t="s">
        <v>266</v>
      </c>
      <c r="F176" s="141">
        <v>12</v>
      </c>
      <c r="G176" s="23">
        <f t="shared" si="0"/>
        <v>1</v>
      </c>
      <c r="H176" s="23">
        <f>SUMIFS(B$5:B$212,G$5:G$212,1,B$5:B$212,B176)/B176*G176</f>
        <v>13</v>
      </c>
    </row>
    <row r="177" spans="1:8" ht="15.75" customHeight="1">
      <c r="A177" s="31" t="s">
        <v>88</v>
      </c>
      <c r="B177" s="31">
        <v>75</v>
      </c>
      <c r="C177" s="31">
        <v>75</v>
      </c>
      <c r="D177" s="31" t="s">
        <v>260</v>
      </c>
      <c r="E177" s="31" t="s">
        <v>267</v>
      </c>
      <c r="F177" s="141">
        <v>12</v>
      </c>
      <c r="G177" s="23">
        <f t="shared" si="0"/>
        <v>1</v>
      </c>
      <c r="H177" s="23">
        <f>SUMIFS(B$5:B$212,G$5:G$212,1,B$5:B$212,B177)/B177*G177</f>
        <v>10</v>
      </c>
    </row>
    <row r="178" spans="1:8" ht="15.75" customHeight="1">
      <c r="A178" s="31" t="s">
        <v>88</v>
      </c>
      <c r="B178" s="31">
        <v>75</v>
      </c>
      <c r="C178" s="31">
        <v>75</v>
      </c>
      <c r="D178" s="31" t="s">
        <v>267</v>
      </c>
      <c r="E178" s="31" t="s">
        <v>268</v>
      </c>
      <c r="F178" s="141">
        <v>12</v>
      </c>
      <c r="G178" s="23">
        <f t="shared" si="0"/>
        <v>1</v>
      </c>
      <c r="H178" s="23">
        <f>SUMIFS(B$5:B$212,G$5:G$212,1,B$5:B$212,B178)/B178*G178</f>
        <v>10</v>
      </c>
    </row>
    <row r="179" spans="1:8" ht="15.75" customHeight="1">
      <c r="A179" s="31" t="s">
        <v>88</v>
      </c>
      <c r="B179" s="31">
        <v>80</v>
      </c>
      <c r="C179" s="31">
        <v>80</v>
      </c>
      <c r="D179" s="31" t="s">
        <v>268</v>
      </c>
      <c r="E179" s="31" t="s">
        <v>269</v>
      </c>
      <c r="F179" s="141">
        <v>12</v>
      </c>
      <c r="G179" s="23">
        <f t="shared" si="0"/>
        <v>1</v>
      </c>
      <c r="H179" s="23">
        <f>SUMIFS(B$5:B$212,G$5:G$212,1,B$5:B$212,B179)/B179*G179</f>
        <v>11</v>
      </c>
    </row>
    <row r="180" spans="1:8" ht="15.75" customHeight="1">
      <c r="A180" s="31" t="s">
        <v>88</v>
      </c>
      <c r="B180" s="31">
        <v>40</v>
      </c>
      <c r="C180" s="31">
        <v>40</v>
      </c>
      <c r="D180" s="31" t="s">
        <v>269</v>
      </c>
      <c r="E180" s="31" t="s">
        <v>270</v>
      </c>
      <c r="F180" s="141">
        <v>12</v>
      </c>
      <c r="G180" s="23">
        <f t="shared" si="0"/>
        <v>1</v>
      </c>
      <c r="H180" s="23">
        <f>SUMIFS(B$5:B$212,G$5:G$212,1,B$5:B$212,B180)/B180*G180</f>
        <v>2</v>
      </c>
    </row>
    <row r="181" spans="1:8" ht="15.75" customHeight="1">
      <c r="A181" s="31" t="s">
        <v>88</v>
      </c>
      <c r="B181" s="31">
        <v>55</v>
      </c>
      <c r="C181" s="31">
        <v>55</v>
      </c>
      <c r="D181" s="31" t="s">
        <v>270</v>
      </c>
      <c r="E181" s="31" t="s">
        <v>271</v>
      </c>
      <c r="F181" s="141">
        <v>12</v>
      </c>
      <c r="G181" s="23">
        <f t="shared" si="0"/>
        <v>1</v>
      </c>
      <c r="H181" s="23">
        <f>SUMIFS(B$5:B$212,G$5:G$212,1,B$5:B$212,B181)/B181*G181</f>
        <v>2</v>
      </c>
    </row>
    <row r="182" spans="1:8" ht="15.75" customHeight="1">
      <c r="A182" s="31" t="s">
        <v>88</v>
      </c>
      <c r="B182" s="31">
        <v>170</v>
      </c>
      <c r="C182" s="31">
        <v>170</v>
      </c>
      <c r="D182" s="31" t="s">
        <v>260</v>
      </c>
      <c r="E182" s="31" t="s">
        <v>272</v>
      </c>
      <c r="F182" s="141">
        <v>12</v>
      </c>
      <c r="G182" s="23">
        <f t="shared" si="0"/>
        <v>1</v>
      </c>
      <c r="H182" s="23">
        <f>SUMIFS(B$5:B$212,G$5:G$212,1,B$5:B$212,B182)/B182*G182</f>
        <v>3</v>
      </c>
    </row>
    <row r="183" spans="1:8" ht="15.75" customHeight="1">
      <c r="A183" s="31" t="s">
        <v>88</v>
      </c>
      <c r="B183" s="31">
        <v>70</v>
      </c>
      <c r="C183" s="31">
        <v>70</v>
      </c>
      <c r="D183" s="31" t="s">
        <v>272</v>
      </c>
      <c r="E183" s="31" t="s">
        <v>273</v>
      </c>
      <c r="F183" s="141">
        <v>12</v>
      </c>
      <c r="G183" s="23">
        <f t="shared" si="0"/>
        <v>1</v>
      </c>
      <c r="H183" s="23">
        <f>SUMIFS(B$5:B$212,G$5:G$212,1,B$5:B$212,B183)/B183*G183</f>
        <v>7</v>
      </c>
    </row>
    <row r="184" spans="1:8" ht="15.75" customHeight="1">
      <c r="A184" s="31" t="s">
        <v>88</v>
      </c>
      <c r="B184" s="31">
        <v>100</v>
      </c>
      <c r="C184" s="31">
        <v>100</v>
      </c>
      <c r="D184" s="31" t="s">
        <v>273</v>
      </c>
      <c r="E184" s="31" t="s">
        <v>274</v>
      </c>
      <c r="F184" s="141">
        <v>12</v>
      </c>
      <c r="G184" s="23">
        <f t="shared" si="0"/>
        <v>1</v>
      </c>
      <c r="H184" s="23">
        <f>SUMIFS(B$5:B$212,G$5:G$212,1,B$5:B$212,B184)/B184*G184</f>
        <v>19</v>
      </c>
    </row>
    <row r="185" spans="1:8" ht="15.75" customHeight="1">
      <c r="A185" s="31" t="s">
        <v>88</v>
      </c>
      <c r="B185" s="31">
        <v>100</v>
      </c>
      <c r="C185" s="31">
        <v>100</v>
      </c>
      <c r="D185" s="31" t="s">
        <v>274</v>
      </c>
      <c r="E185" s="31" t="s">
        <v>275</v>
      </c>
      <c r="F185" s="141">
        <v>12</v>
      </c>
      <c r="G185" s="23">
        <f t="shared" si="0"/>
        <v>1</v>
      </c>
      <c r="H185" s="23">
        <f>SUMIFS(B$5:B$212,G$5:G$212,1,B$5:B$212,B185)/B185*G185</f>
        <v>19</v>
      </c>
    </row>
    <row r="186" spans="1:8" ht="15.75" customHeight="1">
      <c r="A186" s="31" t="s">
        <v>85</v>
      </c>
      <c r="B186" s="31">
        <v>295</v>
      </c>
      <c r="C186" s="31">
        <v>277</v>
      </c>
      <c r="D186" s="31" t="s">
        <v>276</v>
      </c>
      <c r="E186" s="31" t="s">
        <v>277</v>
      </c>
      <c r="F186" s="141">
        <v>13</v>
      </c>
      <c r="G186" s="23">
        <f t="shared" si="0"/>
        <v>0</v>
      </c>
      <c r="H186" s="23">
        <f>SUMIFS(B$5:B$212,G$5:G$212,1,B$5:B$212,B186)/B186*G186</f>
        <v>0</v>
      </c>
    </row>
    <row r="187" spans="1:8" ht="15.75" customHeight="1">
      <c r="A187" s="31" t="s">
        <v>88</v>
      </c>
      <c r="B187" s="31">
        <v>85</v>
      </c>
      <c r="C187" s="31">
        <v>85</v>
      </c>
      <c r="D187" s="31" t="s">
        <v>276</v>
      </c>
      <c r="E187" s="31" t="s">
        <v>278</v>
      </c>
      <c r="F187" s="141">
        <v>13</v>
      </c>
      <c r="G187" s="23">
        <f t="shared" si="0"/>
        <v>1</v>
      </c>
      <c r="H187" s="23">
        <f>SUMIFS(B$5:B$212,G$5:G$212,1,B$5:B$212,B187)/B187*G187</f>
        <v>14</v>
      </c>
    </row>
    <row r="188" spans="1:8" ht="15.75" customHeight="1">
      <c r="A188" s="31" t="s">
        <v>88</v>
      </c>
      <c r="B188" s="31">
        <v>80</v>
      </c>
      <c r="C188" s="31">
        <v>80</v>
      </c>
      <c r="D188" s="31" t="s">
        <v>278</v>
      </c>
      <c r="E188" s="31" t="s">
        <v>279</v>
      </c>
      <c r="F188" s="141">
        <v>13</v>
      </c>
      <c r="G188" s="23">
        <f t="shared" si="0"/>
        <v>1</v>
      </c>
      <c r="H188" s="23">
        <f>SUMIFS(B$5:B$212,G$5:G$212,1,B$5:B$212,B188)/B188*G188</f>
        <v>11</v>
      </c>
    </row>
    <row r="189" spans="1:8" ht="15.75" customHeight="1">
      <c r="A189" s="31" t="s">
        <v>88</v>
      </c>
      <c r="B189" s="31">
        <v>125</v>
      </c>
      <c r="C189" s="31">
        <v>125</v>
      </c>
      <c r="D189" s="31" t="s">
        <v>276</v>
      </c>
      <c r="E189" s="31" t="s">
        <v>280</v>
      </c>
      <c r="F189" s="141">
        <v>13</v>
      </c>
      <c r="G189" s="23">
        <f t="shared" si="0"/>
        <v>1</v>
      </c>
      <c r="H189" s="23">
        <f>SUMIFS(B$5:B$212,G$5:G$212,1,B$5:B$212,B189)/B189*G189</f>
        <v>5</v>
      </c>
    </row>
    <row r="190" spans="1:8" ht="15.75" customHeight="1">
      <c r="A190" s="31" t="s">
        <v>88</v>
      </c>
      <c r="B190" s="31">
        <v>65</v>
      </c>
      <c r="C190" s="31">
        <v>70</v>
      </c>
      <c r="D190" s="31" t="s">
        <v>280</v>
      </c>
      <c r="E190" s="31" t="s">
        <v>281</v>
      </c>
      <c r="F190" s="141">
        <v>13</v>
      </c>
      <c r="G190" s="23">
        <f t="shared" si="0"/>
        <v>1</v>
      </c>
      <c r="H190" s="23">
        <f>SUMIFS(B$5:B$212,G$5:G$212,1,B$5:B$212,B190)/B190*G190</f>
        <v>4</v>
      </c>
    </row>
    <row r="191" spans="1:8" ht="15.75" customHeight="1">
      <c r="A191" s="31" t="s">
        <v>88</v>
      </c>
      <c r="B191" s="31">
        <v>75</v>
      </c>
      <c r="C191" s="31">
        <v>75</v>
      </c>
      <c r="D191" s="31" t="s">
        <v>280</v>
      </c>
      <c r="E191" s="31" t="s">
        <v>282</v>
      </c>
      <c r="F191" s="141">
        <v>13</v>
      </c>
      <c r="G191" s="23">
        <f t="shared" si="0"/>
        <v>1</v>
      </c>
      <c r="H191" s="23">
        <f>SUMIFS(B$5:B$212,G$5:G$212,1,B$5:B$212,B191)/B191*G191</f>
        <v>10</v>
      </c>
    </row>
    <row r="192" spans="1:8" ht="15.75" customHeight="1">
      <c r="A192" s="31" t="s">
        <v>88</v>
      </c>
      <c r="B192" s="31">
        <v>80</v>
      </c>
      <c r="C192" s="31">
        <v>85</v>
      </c>
      <c r="D192" s="31" t="s">
        <v>282</v>
      </c>
      <c r="E192" s="31" t="s">
        <v>283</v>
      </c>
      <c r="F192" s="141">
        <v>13</v>
      </c>
      <c r="G192" s="23">
        <f t="shared" si="0"/>
        <v>1</v>
      </c>
      <c r="H192" s="23">
        <f>SUMIFS(B$5:B$212,G$5:G$212,1,B$5:B$212,B192)/B192*G192</f>
        <v>11</v>
      </c>
    </row>
    <row r="193" spans="1:8" ht="15.75" customHeight="1">
      <c r="A193" s="31" t="s">
        <v>88</v>
      </c>
      <c r="B193" s="31">
        <v>85</v>
      </c>
      <c r="C193" s="31">
        <v>85</v>
      </c>
      <c r="D193" s="31" t="s">
        <v>283</v>
      </c>
      <c r="E193" s="31" t="s">
        <v>284</v>
      </c>
      <c r="F193" s="141">
        <v>13</v>
      </c>
      <c r="G193" s="23">
        <f t="shared" si="0"/>
        <v>1</v>
      </c>
      <c r="H193" s="23">
        <f>SUMIFS(B$5:B$212,G$5:G$212,1,B$5:B$212,B193)/B193*G193</f>
        <v>14</v>
      </c>
    </row>
    <row r="194" spans="1:8" ht="15.75" customHeight="1">
      <c r="A194" s="31" t="s">
        <v>88</v>
      </c>
      <c r="B194" s="31">
        <v>90</v>
      </c>
      <c r="C194" s="31">
        <v>90</v>
      </c>
      <c r="D194" s="31" t="s">
        <v>277</v>
      </c>
      <c r="E194" s="31" t="s">
        <v>285</v>
      </c>
      <c r="F194" s="141">
        <v>13</v>
      </c>
      <c r="G194" s="23">
        <f t="shared" si="0"/>
        <v>1</v>
      </c>
      <c r="H194" s="23">
        <f>SUMIFS(B$5:B$212,G$5:G$212,1,B$5:B$212,B194)/B194*G194</f>
        <v>16</v>
      </c>
    </row>
    <row r="195" spans="1:8" ht="15.75" customHeight="1">
      <c r="A195" s="31" t="s">
        <v>88</v>
      </c>
      <c r="B195" s="31">
        <v>90</v>
      </c>
      <c r="C195" s="31">
        <v>95</v>
      </c>
      <c r="D195" s="31" t="s">
        <v>285</v>
      </c>
      <c r="E195" s="31" t="s">
        <v>286</v>
      </c>
      <c r="F195" s="141">
        <v>13</v>
      </c>
      <c r="G195" s="23">
        <f t="shared" si="0"/>
        <v>1</v>
      </c>
      <c r="H195" s="23">
        <f>SUMIFS(B$5:B$212,G$5:G$212,1,B$5:B$212,B195)/B195*G195</f>
        <v>16</v>
      </c>
    </row>
    <row r="196" spans="1:8" ht="15.75" customHeight="1">
      <c r="A196" s="31" t="s">
        <v>88</v>
      </c>
      <c r="B196" s="31">
        <v>40</v>
      </c>
      <c r="C196" s="31">
        <v>45</v>
      </c>
      <c r="D196" s="31" t="s">
        <v>286</v>
      </c>
      <c r="E196" s="31" t="s">
        <v>287</v>
      </c>
      <c r="F196" s="141">
        <v>13</v>
      </c>
      <c r="G196" s="23">
        <f t="shared" si="0"/>
        <v>1</v>
      </c>
      <c r="H196" s="23">
        <f>SUMIFS(B$5:B$212,G$5:G$212,1,B$5:B$212,B196)/B196*G196</f>
        <v>2</v>
      </c>
    </row>
    <row r="197" spans="1:8" ht="15.75" customHeight="1">
      <c r="A197" s="31" t="s">
        <v>88</v>
      </c>
      <c r="B197" s="31">
        <v>155</v>
      </c>
      <c r="C197" s="31">
        <v>155</v>
      </c>
      <c r="D197" s="31" t="s">
        <v>285</v>
      </c>
      <c r="E197" s="31" t="s">
        <v>288</v>
      </c>
      <c r="F197" s="141">
        <v>13</v>
      </c>
      <c r="G197" s="23">
        <f t="shared" si="0"/>
        <v>1</v>
      </c>
      <c r="H197" s="23">
        <f>SUMIFS(B$5:B$212,G$5:G$212,1,B$5:B$212,B197)/B197*G197</f>
        <v>3</v>
      </c>
    </row>
    <row r="198" spans="1:8" ht="15.75" customHeight="1">
      <c r="A198" s="31" t="s">
        <v>88</v>
      </c>
      <c r="B198" s="31">
        <v>125</v>
      </c>
      <c r="C198" s="31">
        <v>130</v>
      </c>
      <c r="D198" s="31" t="s">
        <v>288</v>
      </c>
      <c r="E198" s="31" t="s">
        <v>289</v>
      </c>
      <c r="F198" s="141">
        <v>13</v>
      </c>
      <c r="G198" s="23">
        <f t="shared" si="0"/>
        <v>1</v>
      </c>
      <c r="H198" s="23">
        <f>SUMIFS(B$5:B$212,G$5:G$212,1,B$5:B$212,B198)/B198*G198</f>
        <v>5</v>
      </c>
    </row>
    <row r="199" spans="1:8" ht="15.75" customHeight="1">
      <c r="A199" s="31" t="s">
        <v>88</v>
      </c>
      <c r="B199" s="31">
        <v>150</v>
      </c>
      <c r="C199" s="31">
        <v>150</v>
      </c>
      <c r="D199" s="31" t="s">
        <v>277</v>
      </c>
      <c r="E199" s="31" t="s">
        <v>290</v>
      </c>
      <c r="F199" s="141">
        <v>13</v>
      </c>
      <c r="G199" s="23">
        <f t="shared" si="0"/>
        <v>1</v>
      </c>
      <c r="H199" s="23">
        <f>SUMIFS(B$5:B$212,G$5:G$212,1,B$5:B$212,B199)/B199*G199</f>
        <v>5</v>
      </c>
    </row>
    <row r="200" spans="1:8" ht="15.75" customHeight="1">
      <c r="A200" s="31" t="s">
        <v>88</v>
      </c>
      <c r="B200" s="31">
        <v>120</v>
      </c>
      <c r="C200" s="31">
        <v>115</v>
      </c>
      <c r="D200" s="31" t="s">
        <v>291</v>
      </c>
      <c r="E200" s="31" t="s">
        <v>292</v>
      </c>
      <c r="F200" s="141">
        <v>14</v>
      </c>
      <c r="G200" s="23">
        <f t="shared" si="0"/>
        <v>1</v>
      </c>
      <c r="H200" s="23">
        <f>SUMIFS(B$5:B$212,G$5:G$212,1,B$5:B$212,B200)/B200*G200</f>
        <v>5</v>
      </c>
    </row>
    <row r="201" spans="1:8" ht="15.75" customHeight="1">
      <c r="A201" s="31" t="s">
        <v>88</v>
      </c>
      <c r="B201" s="31">
        <v>75</v>
      </c>
      <c r="C201" s="31">
        <v>65</v>
      </c>
      <c r="D201" s="31" t="s">
        <v>291</v>
      </c>
      <c r="E201" s="31" t="s">
        <v>293</v>
      </c>
      <c r="F201" s="141">
        <v>14</v>
      </c>
      <c r="G201" s="23">
        <f t="shared" si="0"/>
        <v>1</v>
      </c>
      <c r="H201" s="23">
        <f>SUMIFS(B$5:B$212,G$5:G$212,1,B$5:B$212,B201)/B201*G201</f>
        <v>10</v>
      </c>
    </row>
    <row r="202" spans="1:8" ht="15.75" customHeight="1">
      <c r="A202" s="31" t="s">
        <v>88</v>
      </c>
      <c r="B202" s="31">
        <v>105</v>
      </c>
      <c r="C202" s="31">
        <v>100</v>
      </c>
      <c r="D202" s="31" t="s">
        <v>293</v>
      </c>
      <c r="E202" s="31" t="s">
        <v>294</v>
      </c>
      <c r="F202" s="141">
        <v>14</v>
      </c>
      <c r="G202" s="23">
        <f t="shared" si="0"/>
        <v>1</v>
      </c>
      <c r="H202" s="23">
        <f>SUMIFS(B$5:B$212,G$5:G$212,1,B$5:B$212,B202)/B202*G202</f>
        <v>15</v>
      </c>
    </row>
    <row r="203" spans="1:8" ht="15.75" customHeight="1">
      <c r="A203" s="31" t="s">
        <v>88</v>
      </c>
      <c r="B203" s="31">
        <v>105</v>
      </c>
      <c r="C203" s="31">
        <v>100</v>
      </c>
      <c r="D203" s="31" t="s">
        <v>294</v>
      </c>
      <c r="E203" s="31" t="s">
        <v>295</v>
      </c>
      <c r="F203" s="141">
        <v>14</v>
      </c>
      <c r="G203" s="23">
        <f t="shared" si="0"/>
        <v>1</v>
      </c>
      <c r="H203" s="23">
        <f>SUMIFS(B$5:B$212,G$5:G$212,1,B$5:B$212,B203)/B203*G203</f>
        <v>15</v>
      </c>
    </row>
    <row r="204" spans="1:8" ht="15.75" customHeight="1">
      <c r="A204" s="31" t="s">
        <v>88</v>
      </c>
      <c r="B204" s="31">
        <v>150</v>
      </c>
      <c r="C204" s="31">
        <v>145</v>
      </c>
      <c r="D204" s="31" t="s">
        <v>295</v>
      </c>
      <c r="E204" s="31" t="s">
        <v>296</v>
      </c>
      <c r="F204" s="141">
        <v>14</v>
      </c>
      <c r="G204" s="23">
        <f t="shared" si="0"/>
        <v>1</v>
      </c>
      <c r="H204" s="23">
        <f>SUMIFS(B$5:B$212,G$5:G$212,1,B$5:B$212,B204)/B204*G204</f>
        <v>5</v>
      </c>
    </row>
    <row r="205" spans="1:8" ht="15.75" customHeight="1">
      <c r="A205" s="226" t="s">
        <v>88</v>
      </c>
      <c r="B205" s="226">
        <v>160</v>
      </c>
      <c r="C205" s="226">
        <v>160</v>
      </c>
      <c r="D205" s="226" t="s">
        <v>296</v>
      </c>
      <c r="E205" s="226" t="s">
        <v>297</v>
      </c>
      <c r="F205" s="227">
        <v>14</v>
      </c>
      <c r="G205" s="23">
        <f t="shared" si="0"/>
        <v>1</v>
      </c>
      <c r="H205" s="23">
        <f>SUMIFS(B$5:B$212,G$5:G$212,1,B$5:B$212,B205)/B205*G205</f>
        <v>5</v>
      </c>
    </row>
    <row r="206" spans="1:8" ht="15.75" customHeight="1">
      <c r="A206" s="31" t="s">
        <v>88</v>
      </c>
      <c r="B206" s="31">
        <v>75</v>
      </c>
      <c r="C206" s="31">
        <v>65</v>
      </c>
      <c r="D206" s="31" t="s">
        <v>298</v>
      </c>
      <c r="E206" s="31" t="s">
        <v>299</v>
      </c>
      <c r="F206" s="141">
        <v>14</v>
      </c>
      <c r="G206" s="23">
        <f t="shared" si="0"/>
        <v>1</v>
      </c>
      <c r="H206" s="23">
        <f>SUMIFS(B$5:B$212,G$5:G$212,1,B$5:B$212,B206)/B206*G206</f>
        <v>10</v>
      </c>
    </row>
    <row r="207" spans="1:8" ht="15.75" customHeight="1">
      <c r="A207" s="31" t="s">
        <v>88</v>
      </c>
      <c r="B207" s="31">
        <v>105</v>
      </c>
      <c r="C207" s="31">
        <v>100</v>
      </c>
      <c r="D207" s="31" t="s">
        <v>299</v>
      </c>
      <c r="E207" s="31" t="s">
        <v>300</v>
      </c>
      <c r="F207" s="141">
        <v>14</v>
      </c>
      <c r="G207" s="23">
        <f t="shared" si="0"/>
        <v>1</v>
      </c>
      <c r="H207" s="23">
        <f>SUMIFS(B$5:B$212,G$5:G$212,1,B$5:B$212,B207)/B207*G207</f>
        <v>15</v>
      </c>
    </row>
    <row r="208" spans="1:8" ht="15.75" customHeight="1">
      <c r="A208" s="31" t="s">
        <v>88</v>
      </c>
      <c r="B208" s="31">
        <v>105</v>
      </c>
      <c r="C208" s="31">
        <v>110</v>
      </c>
      <c r="D208" s="31" t="s">
        <v>299</v>
      </c>
      <c r="E208" s="31" t="s">
        <v>301</v>
      </c>
      <c r="F208" s="141">
        <v>14</v>
      </c>
      <c r="G208" s="23">
        <f t="shared" si="0"/>
        <v>1</v>
      </c>
      <c r="H208" s="23">
        <f>SUMIFS(B$5:B$212,G$5:G$212,1,B$5:B$212,B208)/B208*G208</f>
        <v>15</v>
      </c>
    </row>
    <row r="209" spans="1:8" ht="15.75" customHeight="1">
      <c r="A209" s="31" t="s">
        <v>88</v>
      </c>
      <c r="B209" s="31">
        <v>105</v>
      </c>
      <c r="C209" s="31">
        <v>95</v>
      </c>
      <c r="D209" s="31" t="s">
        <v>301</v>
      </c>
      <c r="E209" s="31" t="s">
        <v>302</v>
      </c>
      <c r="F209" s="141">
        <v>14</v>
      </c>
      <c r="G209" s="23">
        <f t="shared" si="0"/>
        <v>1</v>
      </c>
      <c r="H209" s="23">
        <f>SUMIFS(B$5:B$212,G$5:G$212,1,B$5:B$212,B209)/B209*G209</f>
        <v>15</v>
      </c>
    </row>
    <row r="210" spans="1:8" ht="15.75" customHeight="1">
      <c r="A210" s="31" t="s">
        <v>88</v>
      </c>
      <c r="B210" s="31">
        <v>110</v>
      </c>
      <c r="C210" s="31">
        <v>115</v>
      </c>
      <c r="D210" s="31" t="s">
        <v>298</v>
      </c>
      <c r="E210" s="31" t="s">
        <v>303</v>
      </c>
      <c r="F210" s="141">
        <v>14</v>
      </c>
      <c r="G210" s="23">
        <f t="shared" si="0"/>
        <v>1</v>
      </c>
      <c r="H210" s="23">
        <f>SUMIFS(B$5:B$212,G$5:G$212,1,B$5:B$212,B210)/B210*G210</f>
        <v>8</v>
      </c>
    </row>
    <row r="211" spans="1:8" ht="15.75" customHeight="1">
      <c r="A211" s="31" t="s">
        <v>88</v>
      </c>
      <c r="B211" s="31">
        <v>95</v>
      </c>
      <c r="C211" s="31">
        <v>90</v>
      </c>
      <c r="D211" s="31" t="s">
        <v>303</v>
      </c>
      <c r="E211" s="31" t="s">
        <v>304</v>
      </c>
      <c r="F211" s="141">
        <v>14</v>
      </c>
      <c r="G211" s="23">
        <f t="shared" si="0"/>
        <v>1</v>
      </c>
      <c r="H211" s="23">
        <f>SUMIFS(B$5:B$212,G$5:G$212,1,B$5:B$212,B211)/B211*G211</f>
        <v>13</v>
      </c>
    </row>
    <row r="212" spans="1:8" ht="15.75" customHeight="1">
      <c r="A212" s="31" t="s">
        <v>88</v>
      </c>
      <c r="B212" s="31">
        <v>105</v>
      </c>
      <c r="C212" s="31">
        <v>90</v>
      </c>
      <c r="D212" s="31" t="s">
        <v>303</v>
      </c>
      <c r="E212" s="31" t="s">
        <v>305</v>
      </c>
      <c r="F212" s="141">
        <v>14</v>
      </c>
      <c r="G212" s="23">
        <f t="shared" si="0"/>
        <v>1</v>
      </c>
      <c r="H212" s="23">
        <f>SUMIFS(B$5:B$212,G$5:G$212,1,B$5:B$212,B212)/B212*G212</f>
        <v>15</v>
      </c>
    </row>
    <row r="213" spans="1:8" ht="15.75" customHeight="1">
      <c r="F213" s="21"/>
    </row>
    <row r="214" spans="1:8" ht="15.75" customHeight="1">
      <c r="F214" s="21"/>
    </row>
    <row r="215" spans="1:8" ht="15.75" customHeight="1">
      <c r="F215" s="21"/>
    </row>
    <row r="216" spans="1:8" ht="15.75" customHeight="1">
      <c r="F216" s="21"/>
    </row>
    <row r="217" spans="1:8" ht="15.75" customHeight="1">
      <c r="F217" s="21"/>
    </row>
    <row r="218" spans="1:8" ht="15.75" customHeight="1">
      <c r="F218" s="21"/>
    </row>
    <row r="219" spans="1:8" ht="15.75" customHeight="1">
      <c r="F219" s="21"/>
    </row>
    <row r="220" spans="1:8" ht="15.75" customHeight="1">
      <c r="F220" s="21"/>
    </row>
    <row r="221" spans="1:8" ht="15.75" customHeight="1">
      <c r="F221" s="21"/>
    </row>
    <row r="222" spans="1:8" ht="15.75" customHeight="1">
      <c r="F222" s="21"/>
    </row>
    <row r="223" spans="1:8" ht="15.75" customHeight="1">
      <c r="F223" s="21"/>
    </row>
    <row r="224" spans="1:8" ht="15.75" customHeight="1">
      <c r="F224" s="21"/>
    </row>
    <row r="225" spans="6:6" ht="15.75" customHeight="1">
      <c r="F225" s="21"/>
    </row>
    <row r="226" spans="6:6" ht="15.75" customHeight="1">
      <c r="F226" s="21"/>
    </row>
    <row r="227" spans="6:6" ht="15.75" customHeight="1">
      <c r="F227" s="21"/>
    </row>
    <row r="228" spans="6:6" ht="15.75" customHeight="1">
      <c r="F228" s="21"/>
    </row>
    <row r="229" spans="6:6" ht="15.75" customHeight="1">
      <c r="F229" s="21"/>
    </row>
    <row r="230" spans="6:6" ht="15.75" customHeight="1">
      <c r="F230" s="21"/>
    </row>
    <row r="231" spans="6:6" ht="15.75" customHeight="1">
      <c r="F231" s="21"/>
    </row>
    <row r="232" spans="6:6" ht="15.75" customHeight="1">
      <c r="F232" s="21"/>
    </row>
    <row r="233" spans="6:6" ht="15.75" customHeight="1">
      <c r="F233" s="21"/>
    </row>
    <row r="234" spans="6:6" ht="15.75" customHeight="1">
      <c r="F234" s="21"/>
    </row>
    <row r="235" spans="6:6" ht="15.75" customHeight="1">
      <c r="F235" s="21"/>
    </row>
    <row r="236" spans="6:6" ht="15.75" customHeight="1">
      <c r="F236" s="21"/>
    </row>
    <row r="237" spans="6:6" ht="15.75" customHeight="1">
      <c r="F237" s="21"/>
    </row>
    <row r="238" spans="6:6" ht="15.75" customHeight="1">
      <c r="F238" s="21"/>
    </row>
    <row r="239" spans="6:6" ht="15.75" customHeight="1">
      <c r="F239" s="21"/>
    </row>
    <row r="240" spans="6:6" ht="15.75" customHeight="1">
      <c r="F240" s="21"/>
    </row>
    <row r="241" spans="6:6" ht="15.75" customHeight="1">
      <c r="F241" s="21"/>
    </row>
    <row r="242" spans="6:6" ht="15.75" customHeight="1">
      <c r="F242" s="21"/>
    </row>
    <row r="243" spans="6:6" ht="15.75" customHeight="1">
      <c r="F243" s="21"/>
    </row>
    <row r="244" spans="6:6" ht="15.75" customHeight="1">
      <c r="F244" s="21"/>
    </row>
    <row r="245" spans="6:6" ht="15.75" customHeight="1">
      <c r="F245" s="21"/>
    </row>
    <row r="246" spans="6:6" ht="15.75" customHeight="1">
      <c r="F246" s="21"/>
    </row>
    <row r="247" spans="6:6" ht="15.75" customHeight="1">
      <c r="F247" s="21"/>
    </row>
    <row r="248" spans="6:6" ht="15.75" customHeight="1">
      <c r="F248" s="21"/>
    </row>
    <row r="249" spans="6:6" ht="15.75" customHeight="1">
      <c r="F249" s="21"/>
    </row>
    <row r="250" spans="6:6" ht="15.75" customHeight="1">
      <c r="F250" s="21"/>
    </row>
    <row r="251" spans="6:6" ht="15.75" customHeight="1">
      <c r="F251" s="21"/>
    </row>
    <row r="252" spans="6:6" ht="15.75" customHeight="1">
      <c r="F252" s="21"/>
    </row>
    <row r="253" spans="6:6" ht="15.75" customHeight="1">
      <c r="F253" s="21"/>
    </row>
    <row r="254" spans="6:6" ht="15.75" customHeight="1">
      <c r="F254" s="21"/>
    </row>
    <row r="255" spans="6:6" ht="15.75" customHeight="1">
      <c r="F255" s="21"/>
    </row>
    <row r="256" spans="6:6" ht="15.75" customHeight="1">
      <c r="F256" s="21"/>
    </row>
    <row r="257" spans="6:6" ht="15.75" customHeight="1">
      <c r="F257" s="21"/>
    </row>
    <row r="258" spans="6:6" ht="15.75" customHeight="1">
      <c r="F258" s="21"/>
    </row>
    <row r="259" spans="6:6" ht="15.75" customHeight="1">
      <c r="F259" s="21"/>
    </row>
    <row r="260" spans="6:6" ht="15.75" customHeight="1">
      <c r="F260" s="21"/>
    </row>
    <row r="261" spans="6:6" ht="15.75" customHeight="1">
      <c r="F261" s="21"/>
    </row>
    <row r="262" spans="6:6" ht="15.75" customHeight="1">
      <c r="F262" s="21"/>
    </row>
    <row r="263" spans="6:6" ht="15.75" customHeight="1">
      <c r="F263" s="21"/>
    </row>
    <row r="264" spans="6:6" ht="15.75" customHeight="1">
      <c r="F264" s="21"/>
    </row>
    <row r="265" spans="6:6" ht="15.75" customHeight="1">
      <c r="F265" s="21"/>
    </row>
    <row r="266" spans="6:6" ht="15.75" customHeight="1">
      <c r="F266" s="21"/>
    </row>
    <row r="267" spans="6:6" ht="15.75" customHeight="1">
      <c r="F267" s="21"/>
    </row>
    <row r="268" spans="6:6" ht="15.75" customHeight="1">
      <c r="F268" s="21"/>
    </row>
    <row r="269" spans="6:6" ht="15.75" customHeight="1">
      <c r="F269" s="21"/>
    </row>
    <row r="270" spans="6:6" ht="15.75" customHeight="1">
      <c r="F270" s="21"/>
    </row>
    <row r="271" spans="6:6" ht="15.75" customHeight="1">
      <c r="F271" s="21"/>
    </row>
    <row r="272" spans="6:6" ht="15.75" customHeight="1">
      <c r="F272" s="21"/>
    </row>
    <row r="273" spans="6:6" ht="15.75" customHeight="1">
      <c r="F273" s="21"/>
    </row>
    <row r="274" spans="6:6" ht="15.75" customHeight="1">
      <c r="F274" s="21"/>
    </row>
    <row r="275" spans="6:6" ht="15.75" customHeight="1">
      <c r="F275" s="21"/>
    </row>
    <row r="276" spans="6:6" ht="15.75" customHeight="1">
      <c r="F276" s="21"/>
    </row>
    <row r="277" spans="6:6" ht="15.75" customHeight="1">
      <c r="F277" s="21"/>
    </row>
    <row r="278" spans="6:6" ht="15.75" customHeight="1">
      <c r="F278" s="21"/>
    </row>
    <row r="279" spans="6:6" ht="15.75" customHeight="1">
      <c r="F279" s="21"/>
    </row>
    <row r="280" spans="6:6" ht="15.75" customHeight="1">
      <c r="F280" s="21"/>
    </row>
    <row r="281" spans="6:6" ht="15.75" customHeight="1">
      <c r="F281" s="21"/>
    </row>
    <row r="282" spans="6:6" ht="15.75" customHeight="1">
      <c r="F282" s="21"/>
    </row>
    <row r="283" spans="6:6" ht="15.75" customHeight="1">
      <c r="F283" s="21"/>
    </row>
    <row r="284" spans="6:6" ht="15.75" customHeight="1">
      <c r="F284" s="21"/>
    </row>
    <row r="285" spans="6:6" ht="15.75" customHeight="1">
      <c r="F285" s="21"/>
    </row>
    <row r="286" spans="6:6" ht="15.75" customHeight="1">
      <c r="F286" s="21"/>
    </row>
    <row r="287" spans="6:6" ht="15.75" customHeight="1">
      <c r="F287" s="21"/>
    </row>
    <row r="288" spans="6:6" ht="15.75" customHeight="1">
      <c r="F288" s="21"/>
    </row>
    <row r="289" spans="6:6" ht="15.75" customHeight="1">
      <c r="F289" s="21"/>
    </row>
    <row r="290" spans="6:6" ht="15.75" customHeight="1">
      <c r="F290" s="21"/>
    </row>
    <row r="291" spans="6:6" ht="15.75" customHeight="1">
      <c r="F291" s="21"/>
    </row>
    <row r="292" spans="6:6" ht="15.75" customHeight="1">
      <c r="F292" s="21"/>
    </row>
    <row r="293" spans="6:6" ht="15.75" customHeight="1">
      <c r="F293" s="21"/>
    </row>
    <row r="294" spans="6:6" ht="15.75" customHeight="1">
      <c r="F294" s="21"/>
    </row>
    <row r="295" spans="6:6" ht="15.75" customHeight="1">
      <c r="F295" s="21"/>
    </row>
    <row r="296" spans="6:6" ht="15.75" customHeight="1">
      <c r="F296" s="21"/>
    </row>
    <row r="297" spans="6:6" ht="15.75" customHeight="1">
      <c r="F297" s="21"/>
    </row>
    <row r="298" spans="6:6" ht="15.75" customHeight="1">
      <c r="F298" s="21"/>
    </row>
    <row r="299" spans="6:6" ht="15.75" customHeight="1">
      <c r="F299" s="21"/>
    </row>
    <row r="300" spans="6:6" ht="15.75" customHeight="1">
      <c r="F300" s="21"/>
    </row>
    <row r="301" spans="6:6" ht="15.75" customHeight="1">
      <c r="F301" s="21"/>
    </row>
    <row r="302" spans="6:6" ht="15.75" customHeight="1">
      <c r="F302" s="21"/>
    </row>
    <row r="303" spans="6:6" ht="15.75" customHeight="1">
      <c r="F303" s="21"/>
    </row>
    <row r="304" spans="6:6" ht="15.75" customHeight="1">
      <c r="F304" s="21"/>
    </row>
    <row r="305" spans="6:6" ht="15.75" customHeight="1">
      <c r="F305" s="21"/>
    </row>
    <row r="306" spans="6:6" ht="15.75" customHeight="1">
      <c r="F306" s="21"/>
    </row>
    <row r="307" spans="6:6" ht="15.75" customHeight="1">
      <c r="F307" s="21"/>
    </row>
    <row r="308" spans="6:6" ht="15.75" customHeight="1">
      <c r="F308" s="21"/>
    </row>
    <row r="309" spans="6:6" ht="15.75" customHeight="1">
      <c r="F309" s="21"/>
    </row>
    <row r="310" spans="6:6" ht="15.75" customHeight="1">
      <c r="F310" s="21"/>
    </row>
    <row r="311" spans="6:6" ht="15.75" customHeight="1">
      <c r="F311" s="21"/>
    </row>
    <row r="312" spans="6:6" ht="15.75" customHeight="1">
      <c r="F312" s="21"/>
    </row>
    <row r="313" spans="6:6" ht="15.75" customHeight="1">
      <c r="F313" s="21"/>
    </row>
    <row r="314" spans="6:6" ht="15.75" customHeight="1">
      <c r="F314" s="21"/>
    </row>
    <row r="315" spans="6:6" ht="15.75" customHeight="1">
      <c r="F315" s="21"/>
    </row>
    <row r="316" spans="6:6" ht="15.75" customHeight="1">
      <c r="F316" s="21"/>
    </row>
    <row r="317" spans="6:6" ht="15.75" customHeight="1">
      <c r="F317" s="21"/>
    </row>
    <row r="318" spans="6:6" ht="15.75" customHeight="1">
      <c r="F318" s="21"/>
    </row>
    <row r="319" spans="6:6" ht="15.75" customHeight="1">
      <c r="F319" s="21"/>
    </row>
    <row r="320" spans="6:6" ht="15.75" customHeight="1">
      <c r="F320" s="21"/>
    </row>
    <row r="321" spans="6:6" ht="15.75" customHeight="1">
      <c r="F321" s="21"/>
    </row>
    <row r="322" spans="6:6" ht="15.75" customHeight="1">
      <c r="F322" s="21"/>
    </row>
    <row r="323" spans="6:6" ht="15.75" customHeight="1">
      <c r="F323" s="21"/>
    </row>
    <row r="324" spans="6:6" ht="15.75" customHeight="1">
      <c r="F324" s="21"/>
    </row>
    <row r="325" spans="6:6" ht="15.75" customHeight="1">
      <c r="F325" s="21"/>
    </row>
    <row r="326" spans="6:6" ht="15.75" customHeight="1">
      <c r="F326" s="21"/>
    </row>
    <row r="327" spans="6:6" ht="15.75" customHeight="1">
      <c r="F327" s="21"/>
    </row>
    <row r="328" spans="6:6" ht="15.75" customHeight="1">
      <c r="F328" s="21"/>
    </row>
    <row r="329" spans="6:6" ht="15.75" customHeight="1">
      <c r="F329" s="21"/>
    </row>
    <row r="330" spans="6:6" ht="15.75" customHeight="1">
      <c r="F330" s="21"/>
    </row>
    <row r="331" spans="6:6" ht="15.75" customHeight="1">
      <c r="F331" s="21"/>
    </row>
    <row r="332" spans="6:6" ht="15.75" customHeight="1">
      <c r="F332" s="21"/>
    </row>
    <row r="333" spans="6:6" ht="15.75" customHeight="1">
      <c r="F333" s="21"/>
    </row>
    <row r="334" spans="6:6" ht="15.75" customHeight="1">
      <c r="F334" s="21"/>
    </row>
    <row r="335" spans="6:6" ht="15.75" customHeight="1">
      <c r="F335" s="21"/>
    </row>
    <row r="336" spans="6:6" ht="15.75" customHeight="1">
      <c r="F336" s="21"/>
    </row>
    <row r="337" spans="6:6" ht="15.75" customHeight="1">
      <c r="F337" s="21"/>
    </row>
    <row r="338" spans="6:6" ht="15.75" customHeight="1">
      <c r="F338" s="21"/>
    </row>
    <row r="339" spans="6:6" ht="15.75" customHeight="1">
      <c r="F339" s="21"/>
    </row>
    <row r="340" spans="6:6" ht="15.75" customHeight="1">
      <c r="F340" s="21"/>
    </row>
    <row r="341" spans="6:6" ht="15.75" customHeight="1">
      <c r="F341" s="21"/>
    </row>
    <row r="342" spans="6:6" ht="15.75" customHeight="1">
      <c r="F342" s="21"/>
    </row>
    <row r="343" spans="6:6" ht="15.75" customHeight="1">
      <c r="F343" s="21"/>
    </row>
    <row r="344" spans="6:6" ht="15.75" customHeight="1">
      <c r="F344" s="21"/>
    </row>
    <row r="345" spans="6:6" ht="15.75" customHeight="1">
      <c r="F345" s="21"/>
    </row>
    <row r="346" spans="6:6" ht="15.75" customHeight="1">
      <c r="F346" s="21"/>
    </row>
    <row r="347" spans="6:6" ht="15.75" customHeight="1">
      <c r="F347" s="21"/>
    </row>
    <row r="348" spans="6:6" ht="15.75" customHeight="1">
      <c r="F348" s="21"/>
    </row>
    <row r="349" spans="6:6" ht="15.75" customHeight="1">
      <c r="F349" s="21"/>
    </row>
    <row r="350" spans="6:6" ht="15.75" customHeight="1">
      <c r="F350" s="21"/>
    </row>
    <row r="351" spans="6:6" ht="15.75" customHeight="1">
      <c r="F351" s="21"/>
    </row>
    <row r="352" spans="6:6" ht="15.75" customHeight="1">
      <c r="F352" s="21"/>
    </row>
    <row r="353" spans="6:6" ht="15.75" customHeight="1">
      <c r="F353" s="21"/>
    </row>
    <row r="354" spans="6:6" ht="15.75" customHeight="1">
      <c r="F354" s="21"/>
    </row>
    <row r="355" spans="6:6" ht="15.75" customHeight="1">
      <c r="F355" s="21"/>
    </row>
    <row r="356" spans="6:6" ht="15.75" customHeight="1">
      <c r="F356" s="21"/>
    </row>
    <row r="357" spans="6:6" ht="15.75" customHeight="1">
      <c r="F357" s="21"/>
    </row>
    <row r="358" spans="6:6" ht="15.75" customHeight="1">
      <c r="F358" s="21"/>
    </row>
    <row r="359" spans="6:6" ht="15.75" customHeight="1">
      <c r="F359" s="21"/>
    </row>
    <row r="360" spans="6:6" ht="15.75" customHeight="1">
      <c r="F360" s="21"/>
    </row>
    <row r="361" spans="6:6" ht="15.75" customHeight="1">
      <c r="F361" s="21"/>
    </row>
    <row r="362" spans="6:6" ht="15.75" customHeight="1">
      <c r="F362" s="21"/>
    </row>
    <row r="363" spans="6:6" ht="15.75" customHeight="1">
      <c r="F363" s="21"/>
    </row>
    <row r="364" spans="6:6" ht="15.75" customHeight="1">
      <c r="F364" s="21"/>
    </row>
    <row r="365" spans="6:6" ht="15.75" customHeight="1">
      <c r="F365" s="21"/>
    </row>
    <row r="366" spans="6:6" ht="15.75" customHeight="1">
      <c r="F366" s="21"/>
    </row>
    <row r="367" spans="6:6" ht="15.75" customHeight="1">
      <c r="F367" s="21"/>
    </row>
    <row r="368" spans="6:6" ht="15.75" customHeight="1">
      <c r="F368" s="21"/>
    </row>
    <row r="369" spans="6:6" ht="15.75" customHeight="1">
      <c r="F369" s="21"/>
    </row>
    <row r="370" spans="6:6" ht="15.75" customHeight="1">
      <c r="F370" s="21"/>
    </row>
    <row r="371" spans="6:6" ht="15.75" customHeight="1">
      <c r="F371" s="21"/>
    </row>
    <row r="372" spans="6:6" ht="15.75" customHeight="1">
      <c r="F372" s="21"/>
    </row>
    <row r="373" spans="6:6" ht="15.75" customHeight="1">
      <c r="F373" s="21"/>
    </row>
    <row r="374" spans="6:6" ht="15.75" customHeight="1">
      <c r="F374" s="21"/>
    </row>
    <row r="375" spans="6:6" ht="15.75" customHeight="1">
      <c r="F375" s="21"/>
    </row>
    <row r="376" spans="6:6" ht="15.75" customHeight="1">
      <c r="F376" s="21"/>
    </row>
    <row r="377" spans="6:6" ht="15.75" customHeight="1">
      <c r="F377" s="21"/>
    </row>
    <row r="378" spans="6:6" ht="15.75" customHeight="1">
      <c r="F378" s="21"/>
    </row>
    <row r="379" spans="6:6" ht="15.75" customHeight="1">
      <c r="F379" s="21"/>
    </row>
    <row r="380" spans="6:6" ht="15.75" customHeight="1">
      <c r="F380" s="21"/>
    </row>
    <row r="381" spans="6:6" ht="15.75" customHeight="1">
      <c r="F381" s="21"/>
    </row>
    <row r="382" spans="6:6" ht="15.75" customHeight="1">
      <c r="F382" s="21"/>
    </row>
    <row r="383" spans="6:6" ht="15.75" customHeight="1">
      <c r="F383" s="21"/>
    </row>
    <row r="384" spans="6:6" ht="15.75" customHeight="1">
      <c r="F384" s="21"/>
    </row>
    <row r="385" spans="6:6" ht="15.75" customHeight="1">
      <c r="F385" s="21"/>
    </row>
    <row r="386" spans="6:6" ht="15.75" customHeight="1">
      <c r="F386" s="21"/>
    </row>
    <row r="387" spans="6:6" ht="15.75" customHeight="1">
      <c r="F387" s="21"/>
    </row>
    <row r="388" spans="6:6" ht="15.75" customHeight="1">
      <c r="F388" s="21"/>
    </row>
    <row r="389" spans="6:6" ht="15.75" customHeight="1">
      <c r="F389" s="21"/>
    </row>
    <row r="390" spans="6:6" ht="15.75" customHeight="1">
      <c r="F390" s="21"/>
    </row>
    <row r="391" spans="6:6" ht="15.75" customHeight="1">
      <c r="F391" s="21"/>
    </row>
    <row r="392" spans="6:6" ht="15.75" customHeight="1">
      <c r="F392" s="21"/>
    </row>
    <row r="393" spans="6:6" ht="15.75" customHeight="1">
      <c r="F393" s="21"/>
    </row>
    <row r="394" spans="6:6" ht="15.75" customHeight="1">
      <c r="F394" s="21"/>
    </row>
    <row r="395" spans="6:6" ht="15.75" customHeight="1">
      <c r="F395" s="21"/>
    </row>
    <row r="396" spans="6:6" ht="15.75" customHeight="1">
      <c r="F396" s="21"/>
    </row>
    <row r="397" spans="6:6" ht="15.75" customHeight="1">
      <c r="F397" s="21"/>
    </row>
    <row r="398" spans="6:6" ht="15.75" customHeight="1">
      <c r="F398" s="21"/>
    </row>
    <row r="399" spans="6:6" ht="15.75" customHeight="1">
      <c r="F399" s="21"/>
    </row>
    <row r="400" spans="6:6" ht="15.75" customHeight="1">
      <c r="F400" s="21"/>
    </row>
    <row r="401" spans="6:6" ht="15.75" customHeight="1">
      <c r="F401" s="21"/>
    </row>
    <row r="402" spans="6:6" ht="15.75" customHeight="1">
      <c r="F402" s="21"/>
    </row>
    <row r="403" spans="6:6" ht="15.75" customHeight="1">
      <c r="F403" s="21"/>
    </row>
    <row r="404" spans="6:6" ht="15.75" customHeight="1">
      <c r="F404" s="21"/>
    </row>
    <row r="405" spans="6:6" ht="15.75" customHeight="1">
      <c r="F405" s="21"/>
    </row>
    <row r="406" spans="6:6" ht="15.75" customHeight="1">
      <c r="F406" s="21"/>
    </row>
    <row r="407" spans="6:6" ht="15.75" customHeight="1">
      <c r="F407" s="21"/>
    </row>
    <row r="408" spans="6:6" ht="15.75" customHeight="1">
      <c r="F408" s="21"/>
    </row>
    <row r="409" spans="6:6" ht="15.75" customHeight="1">
      <c r="F409" s="21"/>
    </row>
    <row r="410" spans="6:6" ht="15.75" customHeight="1">
      <c r="F410" s="21"/>
    </row>
    <row r="411" spans="6:6" ht="15.75" customHeight="1">
      <c r="F411" s="21"/>
    </row>
    <row r="412" spans="6:6" ht="15.75" customHeight="1">
      <c r="F412" s="21"/>
    </row>
    <row r="413" spans="6:6" ht="15.75" customHeight="1">
      <c r="F413" s="21"/>
    </row>
    <row r="414" spans="6:6" ht="15.75" customHeight="1">
      <c r="F414" s="21"/>
    </row>
    <row r="415" spans="6:6" ht="15.75" customHeight="1">
      <c r="F415" s="21"/>
    </row>
    <row r="416" spans="6:6" ht="15.75" customHeight="1">
      <c r="F416" s="21"/>
    </row>
    <row r="417" spans="6:6" ht="15.75" customHeight="1">
      <c r="F417" s="21"/>
    </row>
    <row r="418" spans="6:6" ht="15.75" customHeight="1">
      <c r="F418" s="21"/>
    </row>
    <row r="419" spans="6:6" ht="15.75" customHeight="1">
      <c r="F419" s="21"/>
    </row>
    <row r="420" spans="6:6" ht="15.75" customHeight="1">
      <c r="F420" s="21"/>
    </row>
    <row r="421" spans="6:6" ht="15.75" customHeight="1">
      <c r="F421" s="21"/>
    </row>
    <row r="422" spans="6:6" ht="15.75" customHeight="1">
      <c r="F422" s="21"/>
    </row>
    <row r="423" spans="6:6" ht="15.75" customHeight="1">
      <c r="F423" s="21"/>
    </row>
    <row r="424" spans="6:6" ht="15.75" customHeight="1">
      <c r="F424" s="21"/>
    </row>
    <row r="425" spans="6:6" ht="15.75" customHeight="1">
      <c r="F425" s="21"/>
    </row>
    <row r="426" spans="6:6" ht="15.75" customHeight="1">
      <c r="F426" s="21"/>
    </row>
    <row r="427" spans="6:6" ht="15.75" customHeight="1">
      <c r="F427" s="21"/>
    </row>
    <row r="428" spans="6:6" ht="15.75" customHeight="1">
      <c r="F428" s="21"/>
    </row>
    <row r="429" spans="6:6" ht="15.75" customHeight="1">
      <c r="F429" s="21"/>
    </row>
    <row r="430" spans="6:6" ht="15.75" customHeight="1">
      <c r="F430" s="21"/>
    </row>
    <row r="431" spans="6:6" ht="15.75" customHeight="1">
      <c r="F431" s="21"/>
    </row>
    <row r="432" spans="6:6" ht="15.75" customHeight="1">
      <c r="F432" s="21"/>
    </row>
    <row r="433" spans="6:6" ht="15.75" customHeight="1">
      <c r="F433" s="21"/>
    </row>
    <row r="434" spans="6:6" ht="15.75" customHeight="1">
      <c r="F434" s="21"/>
    </row>
    <row r="435" spans="6:6" ht="15.75" customHeight="1">
      <c r="F435" s="21"/>
    </row>
    <row r="436" spans="6:6" ht="15.75" customHeight="1">
      <c r="F436" s="21"/>
    </row>
    <row r="437" spans="6:6" ht="15.75" customHeight="1">
      <c r="F437" s="21"/>
    </row>
    <row r="438" spans="6:6" ht="15.75" customHeight="1">
      <c r="F438" s="21"/>
    </row>
    <row r="439" spans="6:6" ht="15.75" customHeight="1">
      <c r="F439" s="21"/>
    </row>
    <row r="440" spans="6:6" ht="15.75" customHeight="1">
      <c r="F440" s="21"/>
    </row>
    <row r="441" spans="6:6" ht="15.75" customHeight="1">
      <c r="F441" s="21"/>
    </row>
    <row r="442" spans="6:6" ht="15.75" customHeight="1">
      <c r="F442" s="21"/>
    </row>
    <row r="443" spans="6:6" ht="15.75" customHeight="1">
      <c r="F443" s="21"/>
    </row>
    <row r="444" spans="6:6" ht="15.75" customHeight="1">
      <c r="F444" s="21"/>
    </row>
    <row r="445" spans="6:6" ht="15.75" customHeight="1">
      <c r="F445" s="21"/>
    </row>
    <row r="446" spans="6:6" ht="15.75" customHeight="1">
      <c r="F446" s="21"/>
    </row>
    <row r="447" spans="6:6" ht="15.75" customHeight="1">
      <c r="F447" s="21"/>
    </row>
    <row r="448" spans="6:6" ht="15.75" customHeight="1">
      <c r="F448" s="21"/>
    </row>
    <row r="449" spans="6:6" ht="15.75" customHeight="1">
      <c r="F449" s="21"/>
    </row>
    <row r="450" spans="6:6" ht="15.75" customHeight="1">
      <c r="F450" s="21"/>
    </row>
    <row r="451" spans="6:6" ht="15.75" customHeight="1">
      <c r="F451" s="21"/>
    </row>
    <row r="452" spans="6:6" ht="15.75" customHeight="1">
      <c r="F452" s="21"/>
    </row>
    <row r="453" spans="6:6" ht="15.75" customHeight="1">
      <c r="F453" s="21"/>
    </row>
    <row r="454" spans="6:6" ht="15.75" customHeight="1">
      <c r="F454" s="21"/>
    </row>
    <row r="455" spans="6:6" ht="15.75" customHeight="1">
      <c r="F455" s="21"/>
    </row>
    <row r="456" spans="6:6" ht="15.75" customHeight="1">
      <c r="F456" s="21"/>
    </row>
    <row r="457" spans="6:6" ht="15.75" customHeight="1">
      <c r="F457" s="21"/>
    </row>
    <row r="458" spans="6:6" ht="15.75" customHeight="1">
      <c r="F458" s="21"/>
    </row>
    <row r="459" spans="6:6" ht="15.75" customHeight="1">
      <c r="F459" s="21"/>
    </row>
    <row r="460" spans="6:6" ht="15.75" customHeight="1">
      <c r="F460" s="21"/>
    </row>
    <row r="461" spans="6:6" ht="15.75" customHeight="1">
      <c r="F461" s="21"/>
    </row>
    <row r="462" spans="6:6" ht="15.75" customHeight="1">
      <c r="F462" s="21"/>
    </row>
    <row r="463" spans="6:6" ht="15.75" customHeight="1">
      <c r="F463" s="21"/>
    </row>
    <row r="464" spans="6:6" ht="15.75" customHeight="1">
      <c r="F464" s="21"/>
    </row>
    <row r="465" spans="6:6" ht="15.75" customHeight="1">
      <c r="F465" s="21"/>
    </row>
    <row r="466" spans="6:6" ht="15.75" customHeight="1">
      <c r="F466" s="21"/>
    </row>
    <row r="467" spans="6:6" ht="15.75" customHeight="1">
      <c r="F467" s="21"/>
    </row>
    <row r="468" spans="6:6" ht="15.75" customHeight="1">
      <c r="F468" s="21"/>
    </row>
    <row r="469" spans="6:6" ht="15.75" customHeight="1">
      <c r="F469" s="21"/>
    </row>
    <row r="470" spans="6:6" ht="15.75" customHeight="1">
      <c r="F470" s="21"/>
    </row>
    <row r="471" spans="6:6" ht="15.75" customHeight="1">
      <c r="F471" s="21"/>
    </row>
    <row r="472" spans="6:6" ht="15.75" customHeight="1">
      <c r="F472" s="21"/>
    </row>
    <row r="473" spans="6:6" ht="15.75" customHeight="1">
      <c r="F473" s="21"/>
    </row>
    <row r="474" spans="6:6" ht="15.75" customHeight="1">
      <c r="F474" s="21"/>
    </row>
    <row r="475" spans="6:6" ht="15.75" customHeight="1">
      <c r="F475" s="21"/>
    </row>
    <row r="476" spans="6:6" ht="15.75" customHeight="1">
      <c r="F476" s="21"/>
    </row>
    <row r="477" spans="6:6" ht="15.75" customHeight="1">
      <c r="F477" s="21"/>
    </row>
    <row r="478" spans="6:6" ht="15.75" customHeight="1">
      <c r="F478" s="21"/>
    </row>
    <row r="479" spans="6:6" ht="15.75" customHeight="1">
      <c r="F479" s="21"/>
    </row>
    <row r="480" spans="6:6" ht="15.75" customHeight="1">
      <c r="F480" s="21"/>
    </row>
    <row r="481" spans="6:6" ht="15.75" customHeight="1">
      <c r="F481" s="21"/>
    </row>
    <row r="482" spans="6:6" ht="15.75" customHeight="1">
      <c r="F482" s="21"/>
    </row>
    <row r="483" spans="6:6" ht="15.75" customHeight="1">
      <c r="F483" s="21"/>
    </row>
    <row r="484" spans="6:6" ht="15.75" customHeight="1">
      <c r="F484" s="21"/>
    </row>
    <row r="485" spans="6:6" ht="15.75" customHeight="1">
      <c r="F485" s="21"/>
    </row>
    <row r="486" spans="6:6" ht="15.75" customHeight="1">
      <c r="F486" s="21"/>
    </row>
    <row r="487" spans="6:6" ht="15.75" customHeight="1">
      <c r="F487" s="21"/>
    </row>
    <row r="488" spans="6:6" ht="15.75" customHeight="1">
      <c r="F488" s="21"/>
    </row>
    <row r="489" spans="6:6" ht="15.75" customHeight="1">
      <c r="F489" s="21"/>
    </row>
    <row r="490" spans="6:6" ht="15.75" customHeight="1">
      <c r="F490" s="21"/>
    </row>
    <row r="491" spans="6:6" ht="15.75" customHeight="1">
      <c r="F491" s="21"/>
    </row>
    <row r="492" spans="6:6" ht="15.75" customHeight="1">
      <c r="F492" s="21"/>
    </row>
    <row r="493" spans="6:6" ht="15.75" customHeight="1">
      <c r="F493" s="21"/>
    </row>
    <row r="494" spans="6:6" ht="15.75" customHeight="1">
      <c r="F494" s="21"/>
    </row>
    <row r="495" spans="6:6" ht="15.75" customHeight="1">
      <c r="F495" s="21"/>
    </row>
    <row r="496" spans="6:6" ht="15.75" customHeight="1">
      <c r="F496" s="21"/>
    </row>
    <row r="497" spans="6:6" ht="15.75" customHeight="1">
      <c r="F497" s="21"/>
    </row>
    <row r="498" spans="6:6" ht="15.75" customHeight="1">
      <c r="F498" s="21"/>
    </row>
    <row r="499" spans="6:6" ht="15.75" customHeight="1">
      <c r="F499" s="21"/>
    </row>
    <row r="500" spans="6:6" ht="15.75" customHeight="1">
      <c r="F500" s="21"/>
    </row>
    <row r="501" spans="6:6" ht="15.75" customHeight="1">
      <c r="F501" s="21"/>
    </row>
    <row r="502" spans="6:6" ht="15.75" customHeight="1">
      <c r="F502" s="21"/>
    </row>
    <row r="503" spans="6:6" ht="15.75" customHeight="1">
      <c r="F503" s="21"/>
    </row>
    <row r="504" spans="6:6" ht="15.75" customHeight="1">
      <c r="F504" s="21"/>
    </row>
    <row r="505" spans="6:6" ht="15.75" customHeight="1">
      <c r="F505" s="21"/>
    </row>
    <row r="506" spans="6:6" ht="15.75" customHeight="1">
      <c r="F506" s="21"/>
    </row>
    <row r="507" spans="6:6" ht="15.75" customHeight="1">
      <c r="F507" s="21"/>
    </row>
    <row r="508" spans="6:6" ht="15.75" customHeight="1">
      <c r="F508" s="21"/>
    </row>
    <row r="509" spans="6:6" ht="15.75" customHeight="1">
      <c r="F509" s="21"/>
    </row>
    <row r="510" spans="6:6" ht="15.75" customHeight="1">
      <c r="F510" s="21"/>
    </row>
    <row r="511" spans="6:6" ht="15.75" customHeight="1">
      <c r="F511" s="21"/>
    </row>
    <row r="512" spans="6:6" ht="15.75" customHeight="1">
      <c r="F512" s="21"/>
    </row>
    <row r="513" spans="6:6" ht="15.75" customHeight="1">
      <c r="F513" s="21"/>
    </row>
    <row r="514" spans="6:6" ht="15.75" customHeight="1">
      <c r="F514" s="21"/>
    </row>
    <row r="515" spans="6:6" ht="15.75" customHeight="1">
      <c r="F515" s="21"/>
    </row>
    <row r="516" spans="6:6" ht="15.75" customHeight="1">
      <c r="F516" s="21"/>
    </row>
    <row r="517" spans="6:6" ht="15.75" customHeight="1">
      <c r="F517" s="21"/>
    </row>
    <row r="518" spans="6:6" ht="15.75" customHeight="1">
      <c r="F518" s="21"/>
    </row>
    <row r="519" spans="6:6" ht="15.75" customHeight="1">
      <c r="F519" s="21"/>
    </row>
    <row r="520" spans="6:6" ht="15.75" customHeight="1">
      <c r="F520" s="21"/>
    </row>
    <row r="521" spans="6:6" ht="15.75" customHeight="1">
      <c r="F521" s="21"/>
    </row>
    <row r="522" spans="6:6" ht="15.75" customHeight="1">
      <c r="F522" s="21"/>
    </row>
    <row r="523" spans="6:6" ht="15.75" customHeight="1">
      <c r="F523" s="21"/>
    </row>
    <row r="524" spans="6:6" ht="15.75" customHeight="1">
      <c r="F524" s="21"/>
    </row>
    <row r="525" spans="6:6" ht="15.75" customHeight="1">
      <c r="F525" s="21"/>
    </row>
    <row r="526" spans="6:6" ht="15.75" customHeight="1">
      <c r="F526" s="21"/>
    </row>
    <row r="527" spans="6:6" ht="15.75" customHeight="1">
      <c r="F527" s="21"/>
    </row>
    <row r="528" spans="6:6" ht="15.75" customHeight="1">
      <c r="F528" s="21"/>
    </row>
    <row r="529" spans="6:6" ht="15.75" customHeight="1">
      <c r="F529" s="21"/>
    </row>
    <row r="530" spans="6:6" ht="15.75" customHeight="1">
      <c r="F530" s="21"/>
    </row>
    <row r="531" spans="6:6" ht="15.75" customHeight="1">
      <c r="F531" s="21"/>
    </row>
    <row r="532" spans="6:6" ht="15.75" customHeight="1">
      <c r="F532" s="21"/>
    </row>
    <row r="533" spans="6:6" ht="15.75" customHeight="1">
      <c r="F533" s="21"/>
    </row>
    <row r="534" spans="6:6" ht="15.75" customHeight="1">
      <c r="F534" s="21"/>
    </row>
    <row r="535" spans="6:6" ht="15.75" customHeight="1">
      <c r="F535" s="21"/>
    </row>
    <row r="536" spans="6:6" ht="15.75" customHeight="1">
      <c r="F536" s="21"/>
    </row>
    <row r="537" spans="6:6" ht="15.75" customHeight="1">
      <c r="F537" s="21"/>
    </row>
    <row r="538" spans="6:6" ht="15.75" customHeight="1">
      <c r="F538" s="21"/>
    </row>
    <row r="539" spans="6:6" ht="15.75" customHeight="1">
      <c r="F539" s="21"/>
    </row>
    <row r="540" spans="6:6" ht="15.75" customHeight="1">
      <c r="F540" s="21"/>
    </row>
    <row r="541" spans="6:6" ht="15.75" customHeight="1">
      <c r="F541" s="21"/>
    </row>
    <row r="542" spans="6:6" ht="15.75" customHeight="1">
      <c r="F542" s="21"/>
    </row>
    <row r="543" spans="6:6" ht="15.75" customHeight="1">
      <c r="F543" s="21"/>
    </row>
    <row r="544" spans="6:6" ht="15.75" customHeight="1">
      <c r="F544" s="21"/>
    </row>
    <row r="545" spans="6:6" ht="15.75" customHeight="1">
      <c r="F545" s="21"/>
    </row>
    <row r="546" spans="6:6" ht="15.75" customHeight="1">
      <c r="F546" s="21"/>
    </row>
    <row r="547" spans="6:6" ht="15.75" customHeight="1">
      <c r="F547" s="21"/>
    </row>
    <row r="548" spans="6:6" ht="15.75" customHeight="1">
      <c r="F548" s="21"/>
    </row>
    <row r="549" spans="6:6" ht="15.75" customHeight="1">
      <c r="F549" s="21"/>
    </row>
    <row r="550" spans="6:6" ht="15.75" customHeight="1">
      <c r="F550" s="21"/>
    </row>
    <row r="551" spans="6:6" ht="15.75" customHeight="1">
      <c r="F551" s="21"/>
    </row>
    <row r="552" spans="6:6" ht="15.75" customHeight="1">
      <c r="F552" s="21"/>
    </row>
    <row r="553" spans="6:6" ht="15.75" customHeight="1">
      <c r="F553" s="21"/>
    </row>
    <row r="554" spans="6:6" ht="15.75" customHeight="1">
      <c r="F554" s="21"/>
    </row>
    <row r="555" spans="6:6" ht="15.75" customHeight="1">
      <c r="F555" s="21"/>
    </row>
    <row r="556" spans="6:6" ht="15.75" customHeight="1">
      <c r="F556" s="21"/>
    </row>
    <row r="557" spans="6:6" ht="15.75" customHeight="1">
      <c r="F557" s="21"/>
    </row>
    <row r="558" spans="6:6" ht="15.75" customHeight="1">
      <c r="F558" s="21"/>
    </row>
    <row r="559" spans="6:6" ht="15.75" customHeight="1">
      <c r="F559" s="21"/>
    </row>
    <row r="560" spans="6:6" ht="15.75" customHeight="1">
      <c r="F560" s="21"/>
    </row>
    <row r="561" spans="6:6" ht="15.75" customHeight="1">
      <c r="F561" s="21"/>
    </row>
    <row r="562" spans="6:6" ht="15.75" customHeight="1">
      <c r="F562" s="21"/>
    </row>
    <row r="563" spans="6:6" ht="15.75" customHeight="1">
      <c r="F563" s="21"/>
    </row>
    <row r="564" spans="6:6" ht="15.75" customHeight="1">
      <c r="F564" s="21"/>
    </row>
    <row r="565" spans="6:6" ht="15.75" customHeight="1">
      <c r="F565" s="21"/>
    </row>
    <row r="566" spans="6:6" ht="15.75" customHeight="1">
      <c r="F566" s="21"/>
    </row>
    <row r="567" spans="6:6" ht="15.75" customHeight="1">
      <c r="F567" s="21"/>
    </row>
    <row r="568" spans="6:6" ht="15.75" customHeight="1">
      <c r="F568" s="21"/>
    </row>
    <row r="569" spans="6:6" ht="15.75" customHeight="1">
      <c r="F569" s="21"/>
    </row>
    <row r="570" spans="6:6" ht="15.75" customHeight="1">
      <c r="F570" s="21"/>
    </row>
    <row r="571" spans="6:6" ht="15.75" customHeight="1">
      <c r="F571" s="21"/>
    </row>
    <row r="572" spans="6:6" ht="15.75" customHeight="1">
      <c r="F572" s="21"/>
    </row>
    <row r="573" spans="6:6" ht="15.75" customHeight="1">
      <c r="F573" s="21"/>
    </row>
    <row r="574" spans="6:6" ht="15.75" customHeight="1">
      <c r="F574" s="21"/>
    </row>
    <row r="575" spans="6:6" ht="15.75" customHeight="1">
      <c r="F575" s="21"/>
    </row>
    <row r="576" spans="6:6" ht="15.75" customHeight="1">
      <c r="F576" s="21"/>
    </row>
    <row r="577" spans="6:6" ht="15.75" customHeight="1">
      <c r="F577" s="21"/>
    </row>
    <row r="578" spans="6:6" ht="15.75" customHeight="1">
      <c r="F578" s="21"/>
    </row>
    <row r="579" spans="6:6" ht="15.75" customHeight="1">
      <c r="F579" s="21"/>
    </row>
    <row r="580" spans="6:6" ht="15.75" customHeight="1">
      <c r="F580" s="21"/>
    </row>
    <row r="581" spans="6:6" ht="15.75" customHeight="1">
      <c r="F581" s="21"/>
    </row>
    <row r="582" spans="6:6" ht="15.75" customHeight="1">
      <c r="F582" s="21"/>
    </row>
    <row r="583" spans="6:6" ht="15.75" customHeight="1">
      <c r="F583" s="21"/>
    </row>
    <row r="584" spans="6:6" ht="15.75" customHeight="1">
      <c r="F584" s="21"/>
    </row>
    <row r="585" spans="6:6" ht="15.75" customHeight="1">
      <c r="F585" s="21"/>
    </row>
    <row r="586" spans="6:6" ht="15.75" customHeight="1">
      <c r="F586" s="21"/>
    </row>
    <row r="587" spans="6:6" ht="15.75" customHeight="1">
      <c r="F587" s="21"/>
    </row>
    <row r="588" spans="6:6" ht="15.75" customHeight="1">
      <c r="F588" s="21"/>
    </row>
    <row r="589" spans="6:6" ht="15.75" customHeight="1">
      <c r="F589" s="21"/>
    </row>
    <row r="590" spans="6:6" ht="15.75" customHeight="1">
      <c r="F590" s="21"/>
    </row>
    <row r="591" spans="6:6" ht="15.75" customHeight="1">
      <c r="F591" s="21"/>
    </row>
    <row r="592" spans="6:6" ht="15.75" customHeight="1">
      <c r="F592" s="21"/>
    </row>
    <row r="593" spans="6:6" ht="15.75" customHeight="1">
      <c r="F593" s="21"/>
    </row>
    <row r="594" spans="6:6" ht="15.75" customHeight="1">
      <c r="F594" s="21"/>
    </row>
    <row r="595" spans="6:6" ht="15.75" customHeight="1">
      <c r="F595" s="21"/>
    </row>
    <row r="596" spans="6:6" ht="15.75" customHeight="1">
      <c r="F596" s="21"/>
    </row>
    <row r="597" spans="6:6" ht="15.75" customHeight="1">
      <c r="F597" s="21"/>
    </row>
    <row r="598" spans="6:6" ht="15.75" customHeight="1">
      <c r="F598" s="21"/>
    </row>
    <row r="599" spans="6:6" ht="15.75" customHeight="1">
      <c r="F599" s="21"/>
    </row>
    <row r="600" spans="6:6" ht="15.75" customHeight="1">
      <c r="F600" s="21"/>
    </row>
    <row r="601" spans="6:6" ht="15.75" customHeight="1">
      <c r="F601" s="21"/>
    </row>
    <row r="602" spans="6:6" ht="15.75" customHeight="1">
      <c r="F602" s="21"/>
    </row>
    <row r="603" spans="6:6" ht="15.75" customHeight="1">
      <c r="F603" s="21"/>
    </row>
    <row r="604" spans="6:6" ht="15.75" customHeight="1">
      <c r="F604" s="21"/>
    </row>
    <row r="605" spans="6:6" ht="15.75" customHeight="1">
      <c r="F605" s="21"/>
    </row>
    <row r="606" spans="6:6" ht="15.75" customHeight="1">
      <c r="F606" s="21"/>
    </row>
    <row r="607" spans="6:6" ht="15.75" customHeight="1">
      <c r="F607" s="21"/>
    </row>
    <row r="608" spans="6:6" ht="15.75" customHeight="1">
      <c r="F608" s="21"/>
    </row>
    <row r="609" spans="6:6" ht="15.75" customHeight="1">
      <c r="F609" s="21"/>
    </row>
    <row r="610" spans="6:6" ht="15.75" customHeight="1">
      <c r="F610" s="21"/>
    </row>
    <row r="611" spans="6:6" ht="15.75" customHeight="1">
      <c r="F611" s="21"/>
    </row>
    <row r="612" spans="6:6" ht="15.75" customHeight="1">
      <c r="F612" s="21"/>
    </row>
    <row r="613" spans="6:6" ht="15.75" customHeight="1">
      <c r="F613" s="21"/>
    </row>
    <row r="614" spans="6:6" ht="15.75" customHeight="1">
      <c r="F614" s="21"/>
    </row>
    <row r="615" spans="6:6" ht="15.75" customHeight="1">
      <c r="F615" s="21"/>
    </row>
    <row r="616" spans="6:6" ht="15.75" customHeight="1">
      <c r="F616" s="21"/>
    </row>
    <row r="617" spans="6:6" ht="15.75" customHeight="1">
      <c r="F617" s="21"/>
    </row>
    <row r="618" spans="6:6" ht="15.75" customHeight="1">
      <c r="F618" s="21"/>
    </row>
    <row r="619" spans="6:6" ht="15.75" customHeight="1">
      <c r="F619" s="21"/>
    </row>
    <row r="620" spans="6:6" ht="15.75" customHeight="1">
      <c r="F620" s="21"/>
    </row>
    <row r="621" spans="6:6" ht="15.75" customHeight="1">
      <c r="F621" s="21"/>
    </row>
    <row r="622" spans="6:6" ht="15.75" customHeight="1">
      <c r="F622" s="21"/>
    </row>
    <row r="623" spans="6:6" ht="15.75" customHeight="1">
      <c r="F623" s="21"/>
    </row>
    <row r="624" spans="6:6" ht="15.75" customHeight="1">
      <c r="F624" s="21"/>
    </row>
    <row r="625" spans="6:6" ht="15.75" customHeight="1">
      <c r="F625" s="21"/>
    </row>
    <row r="626" spans="6:6" ht="15.75" customHeight="1">
      <c r="F626" s="21"/>
    </row>
    <row r="627" spans="6:6" ht="15.75" customHeight="1">
      <c r="F627" s="21"/>
    </row>
    <row r="628" spans="6:6" ht="15.75" customHeight="1">
      <c r="F628" s="21"/>
    </row>
    <row r="629" spans="6:6" ht="15.75" customHeight="1">
      <c r="F629" s="21"/>
    </row>
    <row r="630" spans="6:6" ht="15.75" customHeight="1">
      <c r="F630" s="21"/>
    </row>
    <row r="631" spans="6:6" ht="15.75" customHeight="1">
      <c r="F631" s="21"/>
    </row>
    <row r="632" spans="6:6" ht="15.75" customHeight="1">
      <c r="F632" s="21"/>
    </row>
    <row r="633" spans="6:6" ht="15.75" customHeight="1">
      <c r="F633" s="21"/>
    </row>
    <row r="634" spans="6:6" ht="15.75" customHeight="1">
      <c r="F634" s="21"/>
    </row>
    <row r="635" spans="6:6" ht="15.75" customHeight="1">
      <c r="F635" s="21"/>
    </row>
    <row r="636" spans="6:6" ht="15.75" customHeight="1">
      <c r="F636" s="21"/>
    </row>
    <row r="637" spans="6:6" ht="15.75" customHeight="1">
      <c r="F637" s="21"/>
    </row>
    <row r="638" spans="6:6" ht="15.75" customHeight="1">
      <c r="F638" s="21"/>
    </row>
    <row r="639" spans="6:6" ht="15.75" customHeight="1">
      <c r="F639" s="21"/>
    </row>
    <row r="640" spans="6:6" ht="15.75" customHeight="1">
      <c r="F640" s="21"/>
    </row>
    <row r="641" spans="6:6" ht="15.75" customHeight="1">
      <c r="F641" s="21"/>
    </row>
    <row r="642" spans="6:6" ht="15.75" customHeight="1">
      <c r="F642" s="21"/>
    </row>
    <row r="643" spans="6:6" ht="15.75" customHeight="1">
      <c r="F643" s="21"/>
    </row>
    <row r="644" spans="6:6" ht="15.75" customHeight="1">
      <c r="F644" s="21"/>
    </row>
    <row r="645" spans="6:6" ht="15.75" customHeight="1">
      <c r="F645" s="21"/>
    </row>
    <row r="646" spans="6:6" ht="15.75" customHeight="1">
      <c r="F646" s="21"/>
    </row>
    <row r="647" spans="6:6" ht="15.75" customHeight="1">
      <c r="F647" s="21"/>
    </row>
    <row r="648" spans="6:6" ht="15.75" customHeight="1">
      <c r="F648" s="21"/>
    </row>
    <row r="649" spans="6:6" ht="15.75" customHeight="1">
      <c r="F649" s="21"/>
    </row>
    <row r="650" spans="6:6" ht="15.75" customHeight="1">
      <c r="F650" s="21"/>
    </row>
    <row r="651" spans="6:6" ht="15.75" customHeight="1">
      <c r="F651" s="21"/>
    </row>
    <row r="652" spans="6:6" ht="15.75" customHeight="1">
      <c r="F652" s="21"/>
    </row>
    <row r="653" spans="6:6" ht="15.75" customHeight="1">
      <c r="F653" s="21"/>
    </row>
    <row r="654" spans="6:6" ht="15.75" customHeight="1">
      <c r="F654" s="21"/>
    </row>
    <row r="655" spans="6:6" ht="15.75" customHeight="1">
      <c r="F655" s="21"/>
    </row>
    <row r="656" spans="6:6" ht="15.75" customHeight="1">
      <c r="F656" s="21"/>
    </row>
    <row r="657" spans="6:6" ht="15.75" customHeight="1">
      <c r="F657" s="21"/>
    </row>
    <row r="658" spans="6:6" ht="15.75" customHeight="1">
      <c r="F658" s="21"/>
    </row>
    <row r="659" spans="6:6" ht="15.75" customHeight="1">
      <c r="F659" s="21"/>
    </row>
    <row r="660" spans="6:6" ht="15.75" customHeight="1">
      <c r="F660" s="21"/>
    </row>
    <row r="661" spans="6:6" ht="15.75" customHeight="1">
      <c r="F661" s="21"/>
    </row>
    <row r="662" spans="6:6" ht="15.75" customHeight="1">
      <c r="F662" s="21"/>
    </row>
    <row r="663" spans="6:6" ht="15.75" customHeight="1">
      <c r="F663" s="21"/>
    </row>
    <row r="664" spans="6:6" ht="15.75" customHeight="1">
      <c r="F664" s="21"/>
    </row>
    <row r="665" spans="6:6" ht="15.75" customHeight="1">
      <c r="F665" s="21"/>
    </row>
    <row r="666" spans="6:6" ht="15.75" customHeight="1">
      <c r="F666" s="21"/>
    </row>
    <row r="667" spans="6:6" ht="15.75" customHeight="1">
      <c r="F667" s="21"/>
    </row>
    <row r="668" spans="6:6" ht="15.75" customHeight="1">
      <c r="F668" s="21"/>
    </row>
    <row r="669" spans="6:6" ht="15.75" customHeight="1">
      <c r="F669" s="21"/>
    </row>
    <row r="670" spans="6:6" ht="15.75" customHeight="1">
      <c r="F670" s="21"/>
    </row>
    <row r="671" spans="6:6" ht="15.75" customHeight="1">
      <c r="F671" s="21"/>
    </row>
    <row r="672" spans="6:6" ht="15.75" customHeight="1">
      <c r="F672" s="21"/>
    </row>
    <row r="673" spans="6:6" ht="15.75" customHeight="1">
      <c r="F673" s="21"/>
    </row>
    <row r="674" spans="6:6" ht="15.75" customHeight="1">
      <c r="F674" s="21"/>
    </row>
    <row r="675" spans="6:6" ht="15.75" customHeight="1">
      <c r="F675" s="21"/>
    </row>
    <row r="676" spans="6:6" ht="15.75" customHeight="1">
      <c r="F676" s="21"/>
    </row>
    <row r="677" spans="6:6" ht="15.75" customHeight="1">
      <c r="F677" s="21"/>
    </row>
    <row r="678" spans="6:6" ht="15.75" customHeight="1">
      <c r="F678" s="21"/>
    </row>
    <row r="679" spans="6:6" ht="15.75" customHeight="1">
      <c r="F679" s="21"/>
    </row>
    <row r="680" spans="6:6" ht="15.75" customHeight="1">
      <c r="F680" s="21"/>
    </row>
    <row r="681" spans="6:6" ht="15.75" customHeight="1">
      <c r="F681" s="21"/>
    </row>
    <row r="682" spans="6:6" ht="15.75" customHeight="1">
      <c r="F682" s="21"/>
    </row>
    <row r="683" spans="6:6" ht="15.75" customHeight="1">
      <c r="F683" s="21"/>
    </row>
    <row r="684" spans="6:6" ht="15.75" customHeight="1">
      <c r="F684" s="21"/>
    </row>
    <row r="685" spans="6:6" ht="15.75" customHeight="1">
      <c r="F685" s="21"/>
    </row>
    <row r="686" spans="6:6" ht="15.75" customHeight="1">
      <c r="F686" s="21"/>
    </row>
    <row r="687" spans="6:6" ht="15.75" customHeight="1">
      <c r="F687" s="21"/>
    </row>
    <row r="688" spans="6:6" ht="15.75" customHeight="1">
      <c r="F688" s="21"/>
    </row>
    <row r="689" spans="6:6" ht="15.75" customHeight="1">
      <c r="F689" s="21"/>
    </row>
    <row r="690" spans="6:6" ht="15.75" customHeight="1">
      <c r="F690" s="21"/>
    </row>
    <row r="691" spans="6:6" ht="15.75" customHeight="1">
      <c r="F691" s="21"/>
    </row>
    <row r="692" spans="6:6" ht="15.75" customHeight="1">
      <c r="F692" s="21"/>
    </row>
    <row r="693" spans="6:6" ht="15.75" customHeight="1">
      <c r="F693" s="21"/>
    </row>
    <row r="694" spans="6:6" ht="15.75" customHeight="1">
      <c r="F694" s="21"/>
    </row>
    <row r="695" spans="6:6" ht="15.75" customHeight="1">
      <c r="F695" s="21"/>
    </row>
    <row r="696" spans="6:6" ht="15.75" customHeight="1">
      <c r="F696" s="21"/>
    </row>
    <row r="697" spans="6:6" ht="15.75" customHeight="1">
      <c r="F697" s="21"/>
    </row>
    <row r="698" spans="6:6" ht="15.75" customHeight="1">
      <c r="F698" s="21"/>
    </row>
    <row r="699" spans="6:6" ht="15.75" customHeight="1">
      <c r="F699" s="21"/>
    </row>
    <row r="700" spans="6:6" ht="15.75" customHeight="1">
      <c r="F700" s="21"/>
    </row>
    <row r="701" spans="6:6" ht="15.75" customHeight="1">
      <c r="F701" s="21"/>
    </row>
    <row r="702" spans="6:6" ht="15.75" customHeight="1">
      <c r="F702" s="21"/>
    </row>
    <row r="703" spans="6:6" ht="15.75" customHeight="1">
      <c r="F703" s="21"/>
    </row>
    <row r="704" spans="6:6" ht="15.75" customHeight="1">
      <c r="F704" s="21"/>
    </row>
    <row r="705" spans="6:6" ht="15.75" customHeight="1">
      <c r="F705" s="21"/>
    </row>
    <row r="706" spans="6:6" ht="15.75" customHeight="1">
      <c r="F706" s="21"/>
    </row>
    <row r="707" spans="6:6" ht="15.75" customHeight="1">
      <c r="F707" s="21"/>
    </row>
    <row r="708" spans="6:6" ht="15.75" customHeight="1">
      <c r="F708" s="21"/>
    </row>
    <row r="709" spans="6:6" ht="15.75" customHeight="1">
      <c r="F709" s="21"/>
    </row>
    <row r="710" spans="6:6" ht="15.75" customHeight="1">
      <c r="F710" s="21"/>
    </row>
    <row r="711" spans="6:6" ht="15.75" customHeight="1">
      <c r="F711" s="21"/>
    </row>
    <row r="712" spans="6:6" ht="15.75" customHeight="1">
      <c r="F712" s="21"/>
    </row>
    <row r="713" spans="6:6" ht="15.75" customHeight="1">
      <c r="F713" s="21"/>
    </row>
    <row r="714" spans="6:6" ht="15.75" customHeight="1">
      <c r="F714" s="21"/>
    </row>
    <row r="715" spans="6:6" ht="15.75" customHeight="1">
      <c r="F715" s="21"/>
    </row>
    <row r="716" spans="6:6" ht="15.75" customHeight="1">
      <c r="F716" s="21"/>
    </row>
    <row r="717" spans="6:6" ht="15.75" customHeight="1">
      <c r="F717" s="21"/>
    </row>
    <row r="718" spans="6:6" ht="15.75" customHeight="1">
      <c r="F718" s="21"/>
    </row>
    <row r="719" spans="6:6" ht="15.75" customHeight="1">
      <c r="F719" s="21"/>
    </row>
    <row r="720" spans="6:6" ht="15.75" customHeight="1">
      <c r="F720" s="21"/>
    </row>
    <row r="721" spans="6:6" ht="15.75" customHeight="1">
      <c r="F721" s="21"/>
    </row>
    <row r="722" spans="6:6" ht="15.75" customHeight="1">
      <c r="F722" s="21"/>
    </row>
    <row r="723" spans="6:6" ht="15.75" customHeight="1">
      <c r="F723" s="21"/>
    </row>
    <row r="724" spans="6:6" ht="15.75" customHeight="1">
      <c r="F724" s="21"/>
    </row>
    <row r="725" spans="6:6" ht="15.75" customHeight="1">
      <c r="F725" s="21"/>
    </row>
    <row r="726" spans="6:6" ht="15.75" customHeight="1">
      <c r="F726" s="21"/>
    </row>
    <row r="727" spans="6:6" ht="15.75" customHeight="1">
      <c r="F727" s="21"/>
    </row>
    <row r="728" spans="6:6" ht="15.75" customHeight="1">
      <c r="F728" s="21"/>
    </row>
    <row r="729" spans="6:6" ht="15.75" customHeight="1">
      <c r="F729" s="21"/>
    </row>
    <row r="730" spans="6:6" ht="15.75" customHeight="1">
      <c r="F730" s="21"/>
    </row>
    <row r="731" spans="6:6" ht="15.75" customHeight="1">
      <c r="F731" s="21"/>
    </row>
    <row r="732" spans="6:6" ht="15.75" customHeight="1">
      <c r="F732" s="21"/>
    </row>
    <row r="733" spans="6:6" ht="15.75" customHeight="1">
      <c r="F733" s="21"/>
    </row>
    <row r="734" spans="6:6" ht="15.75" customHeight="1">
      <c r="F734" s="21"/>
    </row>
    <row r="735" spans="6:6" ht="15.75" customHeight="1">
      <c r="F735" s="21"/>
    </row>
    <row r="736" spans="6:6" ht="15.75" customHeight="1">
      <c r="F736" s="21"/>
    </row>
    <row r="737" spans="6:6" ht="15.75" customHeight="1">
      <c r="F737" s="21"/>
    </row>
    <row r="738" spans="6:6" ht="15.75" customHeight="1">
      <c r="F738" s="21"/>
    </row>
    <row r="739" spans="6:6" ht="15.75" customHeight="1">
      <c r="F739" s="21"/>
    </row>
    <row r="740" spans="6:6" ht="15.75" customHeight="1">
      <c r="F740" s="21"/>
    </row>
    <row r="741" spans="6:6" ht="15.75" customHeight="1">
      <c r="F741" s="21"/>
    </row>
    <row r="742" spans="6:6" ht="15.75" customHeight="1">
      <c r="F742" s="21"/>
    </row>
    <row r="743" spans="6:6" ht="15.75" customHeight="1">
      <c r="F743" s="21"/>
    </row>
    <row r="744" spans="6:6" ht="15.75" customHeight="1">
      <c r="F744" s="21"/>
    </row>
    <row r="745" spans="6:6" ht="15.75" customHeight="1">
      <c r="F745" s="21"/>
    </row>
    <row r="746" spans="6:6" ht="15.75" customHeight="1">
      <c r="F746" s="21"/>
    </row>
    <row r="747" spans="6:6" ht="15.75" customHeight="1">
      <c r="F747" s="21"/>
    </row>
    <row r="748" spans="6:6" ht="15.75" customHeight="1">
      <c r="F748" s="21"/>
    </row>
    <row r="749" spans="6:6" ht="15.75" customHeight="1">
      <c r="F749" s="21"/>
    </row>
    <row r="750" spans="6:6" ht="15.75" customHeight="1">
      <c r="F750" s="21"/>
    </row>
    <row r="751" spans="6:6" ht="15.75" customHeight="1">
      <c r="F751" s="21"/>
    </row>
    <row r="752" spans="6:6" ht="15.75" customHeight="1">
      <c r="F752" s="21"/>
    </row>
    <row r="753" spans="6:6" ht="15.75" customHeight="1">
      <c r="F753" s="21"/>
    </row>
    <row r="754" spans="6:6" ht="15.75" customHeight="1">
      <c r="F754" s="21"/>
    </row>
    <row r="755" spans="6:6" ht="15.75" customHeight="1">
      <c r="F755" s="21"/>
    </row>
    <row r="756" spans="6:6" ht="15.75" customHeight="1">
      <c r="F756" s="21"/>
    </row>
    <row r="757" spans="6:6" ht="15.75" customHeight="1">
      <c r="F757" s="21"/>
    </row>
    <row r="758" spans="6:6" ht="15.75" customHeight="1">
      <c r="F758" s="21"/>
    </row>
    <row r="759" spans="6:6" ht="15.75" customHeight="1">
      <c r="F759" s="21"/>
    </row>
    <row r="760" spans="6:6" ht="15.75" customHeight="1">
      <c r="F760" s="21"/>
    </row>
    <row r="761" spans="6:6" ht="15.75" customHeight="1">
      <c r="F761" s="21"/>
    </row>
    <row r="762" spans="6:6" ht="15.75" customHeight="1">
      <c r="F762" s="21"/>
    </row>
    <row r="763" spans="6:6" ht="15.75" customHeight="1">
      <c r="F763" s="21"/>
    </row>
    <row r="764" spans="6:6" ht="15.75" customHeight="1">
      <c r="F764" s="21"/>
    </row>
    <row r="765" spans="6:6" ht="15.75" customHeight="1">
      <c r="F765" s="21"/>
    </row>
    <row r="766" spans="6:6" ht="15.75" customHeight="1">
      <c r="F766" s="21"/>
    </row>
    <row r="767" spans="6:6" ht="15.75" customHeight="1">
      <c r="F767" s="21"/>
    </row>
    <row r="768" spans="6:6" ht="15.75" customHeight="1">
      <c r="F768" s="21"/>
    </row>
    <row r="769" spans="6:6" ht="15.75" customHeight="1">
      <c r="F769" s="21"/>
    </row>
    <row r="770" spans="6:6" ht="15.75" customHeight="1">
      <c r="F770" s="21"/>
    </row>
    <row r="771" spans="6:6" ht="15.75" customHeight="1">
      <c r="F771" s="21"/>
    </row>
    <row r="772" spans="6:6" ht="15.75" customHeight="1">
      <c r="F772" s="21"/>
    </row>
    <row r="773" spans="6:6" ht="15.75" customHeight="1">
      <c r="F773" s="21"/>
    </row>
    <row r="774" spans="6:6" ht="15.75" customHeight="1">
      <c r="F774" s="21"/>
    </row>
    <row r="775" spans="6:6" ht="15.75" customHeight="1">
      <c r="F775" s="21"/>
    </row>
    <row r="776" spans="6:6" ht="15.75" customHeight="1">
      <c r="F776" s="21"/>
    </row>
    <row r="777" spans="6:6" ht="15.75" customHeight="1">
      <c r="F777" s="21"/>
    </row>
    <row r="778" spans="6:6" ht="15.75" customHeight="1">
      <c r="F778" s="21"/>
    </row>
    <row r="779" spans="6:6" ht="15.75" customHeight="1">
      <c r="F779" s="21"/>
    </row>
    <row r="780" spans="6:6" ht="15.75" customHeight="1">
      <c r="F780" s="21"/>
    </row>
    <row r="781" spans="6:6" ht="15.75" customHeight="1">
      <c r="F781" s="21"/>
    </row>
    <row r="782" spans="6:6" ht="15.75" customHeight="1">
      <c r="F782" s="21"/>
    </row>
    <row r="783" spans="6:6" ht="15.75" customHeight="1">
      <c r="F783" s="21"/>
    </row>
    <row r="784" spans="6:6" ht="15.75" customHeight="1">
      <c r="F784" s="21"/>
    </row>
    <row r="785" spans="6:6" ht="15.75" customHeight="1">
      <c r="F785" s="21"/>
    </row>
    <row r="786" spans="6:6" ht="15.75" customHeight="1">
      <c r="F786" s="21"/>
    </row>
    <row r="787" spans="6:6" ht="15.75" customHeight="1">
      <c r="F787" s="21"/>
    </row>
    <row r="788" spans="6:6" ht="15.75" customHeight="1">
      <c r="F788" s="21"/>
    </row>
    <row r="789" spans="6:6" ht="15.75" customHeight="1">
      <c r="F789" s="21"/>
    </row>
    <row r="790" spans="6:6" ht="15.75" customHeight="1">
      <c r="F790" s="21"/>
    </row>
    <row r="791" spans="6:6" ht="15.75" customHeight="1">
      <c r="F791" s="21"/>
    </row>
    <row r="792" spans="6:6" ht="15.75" customHeight="1">
      <c r="F792" s="21"/>
    </row>
    <row r="793" spans="6:6" ht="15.75" customHeight="1">
      <c r="F793" s="21"/>
    </row>
    <row r="794" spans="6:6" ht="15.75" customHeight="1">
      <c r="F794" s="21"/>
    </row>
    <row r="795" spans="6:6" ht="15.75" customHeight="1">
      <c r="F795" s="21"/>
    </row>
    <row r="796" spans="6:6" ht="15.75" customHeight="1">
      <c r="F796" s="21"/>
    </row>
    <row r="797" spans="6:6" ht="15.75" customHeight="1">
      <c r="F797" s="21"/>
    </row>
    <row r="798" spans="6:6" ht="15.75" customHeight="1">
      <c r="F798" s="21"/>
    </row>
    <row r="799" spans="6:6" ht="15.75" customHeight="1">
      <c r="F799" s="21"/>
    </row>
    <row r="800" spans="6:6" ht="15.75" customHeight="1">
      <c r="F800" s="21"/>
    </row>
    <row r="801" spans="6:6" ht="15.75" customHeight="1">
      <c r="F801" s="21"/>
    </row>
    <row r="802" spans="6:6" ht="15.75" customHeight="1">
      <c r="F802" s="21"/>
    </row>
    <row r="803" spans="6:6" ht="15.75" customHeight="1">
      <c r="F803" s="21"/>
    </row>
    <row r="804" spans="6:6" ht="15.75" customHeight="1">
      <c r="F804" s="21"/>
    </row>
    <row r="805" spans="6:6" ht="15.75" customHeight="1">
      <c r="F805" s="21"/>
    </row>
    <row r="806" spans="6:6" ht="15.75" customHeight="1">
      <c r="F806" s="21"/>
    </row>
    <row r="807" spans="6:6" ht="15.75" customHeight="1">
      <c r="F807" s="21"/>
    </row>
    <row r="808" spans="6:6" ht="15.75" customHeight="1">
      <c r="F808" s="21"/>
    </row>
    <row r="809" spans="6:6" ht="15.75" customHeight="1">
      <c r="F809" s="21"/>
    </row>
    <row r="810" spans="6:6" ht="15.75" customHeight="1">
      <c r="F810" s="21"/>
    </row>
    <row r="811" spans="6:6" ht="15.75" customHeight="1">
      <c r="F811" s="21"/>
    </row>
    <row r="812" spans="6:6" ht="15.75" customHeight="1">
      <c r="F812" s="21"/>
    </row>
    <row r="813" spans="6:6" ht="15.75" customHeight="1">
      <c r="F813" s="21"/>
    </row>
    <row r="814" spans="6:6" ht="15.75" customHeight="1">
      <c r="F814" s="21"/>
    </row>
    <row r="815" spans="6:6" ht="15.75" customHeight="1">
      <c r="F815" s="21"/>
    </row>
    <row r="816" spans="6:6" ht="15.75" customHeight="1">
      <c r="F816" s="21"/>
    </row>
    <row r="817" spans="6:6" ht="15.75" customHeight="1">
      <c r="F817" s="21"/>
    </row>
    <row r="818" spans="6:6" ht="15.75" customHeight="1">
      <c r="F818" s="21"/>
    </row>
    <row r="819" spans="6:6" ht="15.75" customHeight="1">
      <c r="F819" s="21"/>
    </row>
    <row r="820" spans="6:6" ht="15.75" customHeight="1">
      <c r="F820" s="21"/>
    </row>
    <row r="821" spans="6:6" ht="15.75" customHeight="1">
      <c r="F821" s="21"/>
    </row>
    <row r="822" spans="6:6" ht="15.75" customHeight="1">
      <c r="F822" s="21"/>
    </row>
    <row r="823" spans="6:6" ht="15.75" customHeight="1">
      <c r="F823" s="21"/>
    </row>
    <row r="824" spans="6:6" ht="15.75" customHeight="1">
      <c r="F824" s="21"/>
    </row>
    <row r="825" spans="6:6" ht="15.75" customHeight="1">
      <c r="F825" s="21"/>
    </row>
    <row r="826" spans="6:6" ht="15.75" customHeight="1">
      <c r="F826" s="21"/>
    </row>
    <row r="827" spans="6:6" ht="15.75" customHeight="1">
      <c r="F827" s="21"/>
    </row>
    <row r="828" spans="6:6" ht="15.75" customHeight="1">
      <c r="F828" s="21"/>
    </row>
    <row r="829" spans="6:6" ht="15.75" customHeight="1">
      <c r="F829" s="21"/>
    </row>
    <row r="830" spans="6:6" ht="15.75" customHeight="1">
      <c r="F830" s="21"/>
    </row>
    <row r="831" spans="6:6" ht="15.75" customHeight="1">
      <c r="F831" s="21"/>
    </row>
    <row r="832" spans="6:6" ht="15.75" customHeight="1">
      <c r="F832" s="21"/>
    </row>
    <row r="833" spans="6:6" ht="15.75" customHeight="1">
      <c r="F833" s="21"/>
    </row>
    <row r="834" spans="6:6" ht="15.75" customHeight="1">
      <c r="F834" s="21"/>
    </row>
    <row r="835" spans="6:6" ht="15.75" customHeight="1">
      <c r="F835" s="21"/>
    </row>
    <row r="836" spans="6:6" ht="15.75" customHeight="1">
      <c r="F836" s="21"/>
    </row>
    <row r="837" spans="6:6" ht="15.75" customHeight="1">
      <c r="F837" s="21"/>
    </row>
    <row r="838" spans="6:6" ht="15.75" customHeight="1">
      <c r="F838" s="21"/>
    </row>
    <row r="839" spans="6:6" ht="15.75" customHeight="1">
      <c r="F839" s="21"/>
    </row>
    <row r="840" spans="6:6" ht="15.75" customHeight="1">
      <c r="F840" s="21"/>
    </row>
    <row r="841" spans="6:6" ht="15.75" customHeight="1">
      <c r="F841" s="21"/>
    </row>
    <row r="842" spans="6:6" ht="15.75" customHeight="1">
      <c r="F842" s="21"/>
    </row>
    <row r="843" spans="6:6" ht="15.75" customHeight="1">
      <c r="F843" s="21"/>
    </row>
    <row r="844" spans="6:6" ht="15.75" customHeight="1">
      <c r="F844" s="21"/>
    </row>
    <row r="845" spans="6:6" ht="15.75" customHeight="1">
      <c r="F845" s="21"/>
    </row>
    <row r="846" spans="6:6" ht="15.75" customHeight="1">
      <c r="F846" s="21"/>
    </row>
    <row r="847" spans="6:6" ht="15.75" customHeight="1">
      <c r="F847" s="21"/>
    </row>
    <row r="848" spans="6:6" ht="15.75" customHeight="1">
      <c r="F848" s="21"/>
    </row>
    <row r="849" spans="6:6" ht="15.75" customHeight="1">
      <c r="F849" s="21"/>
    </row>
    <row r="850" spans="6:6" ht="15.75" customHeight="1">
      <c r="F850" s="21"/>
    </row>
    <row r="851" spans="6:6" ht="15.75" customHeight="1">
      <c r="F851" s="21"/>
    </row>
    <row r="852" spans="6:6" ht="15.75" customHeight="1">
      <c r="F852" s="21"/>
    </row>
    <row r="853" spans="6:6" ht="15.75" customHeight="1">
      <c r="F853" s="21"/>
    </row>
    <row r="854" spans="6:6" ht="15.75" customHeight="1">
      <c r="F854" s="21"/>
    </row>
    <row r="855" spans="6:6" ht="15.75" customHeight="1">
      <c r="F855" s="21"/>
    </row>
    <row r="856" spans="6:6" ht="15.75" customHeight="1">
      <c r="F856" s="21"/>
    </row>
    <row r="857" spans="6:6" ht="15.75" customHeight="1">
      <c r="F857" s="21"/>
    </row>
    <row r="858" spans="6:6" ht="15.75" customHeight="1">
      <c r="F858" s="21"/>
    </row>
    <row r="859" spans="6:6" ht="15.75" customHeight="1">
      <c r="F859" s="21"/>
    </row>
    <row r="860" spans="6:6" ht="15.75" customHeight="1">
      <c r="F860" s="21"/>
    </row>
    <row r="861" spans="6:6" ht="15.75" customHeight="1">
      <c r="F861" s="21"/>
    </row>
    <row r="862" spans="6:6" ht="15.75" customHeight="1">
      <c r="F862" s="21"/>
    </row>
    <row r="863" spans="6:6" ht="15.75" customHeight="1">
      <c r="F863" s="21"/>
    </row>
    <row r="864" spans="6:6" ht="15.75" customHeight="1">
      <c r="F864" s="21"/>
    </row>
    <row r="865" spans="6:6" ht="15.75" customHeight="1">
      <c r="F865" s="21"/>
    </row>
    <row r="866" spans="6:6" ht="15.75" customHeight="1">
      <c r="F866" s="21"/>
    </row>
    <row r="867" spans="6:6" ht="15.75" customHeight="1">
      <c r="F867" s="21"/>
    </row>
    <row r="868" spans="6:6" ht="15.75" customHeight="1">
      <c r="F868" s="21"/>
    </row>
    <row r="869" spans="6:6" ht="15.75" customHeight="1">
      <c r="F869" s="21"/>
    </row>
    <row r="870" spans="6:6" ht="15.75" customHeight="1">
      <c r="F870" s="21"/>
    </row>
    <row r="871" spans="6:6" ht="15.75" customHeight="1">
      <c r="F871" s="21"/>
    </row>
    <row r="872" spans="6:6" ht="15.75" customHeight="1">
      <c r="F872" s="21"/>
    </row>
    <row r="873" spans="6:6" ht="15.75" customHeight="1">
      <c r="F873" s="21"/>
    </row>
    <row r="874" spans="6:6" ht="15.75" customHeight="1">
      <c r="F874" s="21"/>
    </row>
    <row r="875" spans="6:6" ht="15.75" customHeight="1">
      <c r="F875" s="21"/>
    </row>
    <row r="876" spans="6:6" ht="15.75" customHeight="1">
      <c r="F876" s="21"/>
    </row>
    <row r="877" spans="6:6" ht="15.75" customHeight="1">
      <c r="F877" s="21"/>
    </row>
    <row r="878" spans="6:6" ht="15.75" customHeight="1">
      <c r="F878" s="21"/>
    </row>
    <row r="879" spans="6:6" ht="15.75" customHeight="1">
      <c r="F879" s="21"/>
    </row>
    <row r="880" spans="6:6" ht="15.75" customHeight="1">
      <c r="F880" s="21"/>
    </row>
    <row r="881" spans="6:6" ht="15.75" customHeight="1">
      <c r="F881" s="21"/>
    </row>
    <row r="882" spans="6:6" ht="15.75" customHeight="1">
      <c r="F882" s="21"/>
    </row>
    <row r="883" spans="6:6" ht="15.75" customHeight="1">
      <c r="F883" s="21"/>
    </row>
    <row r="884" spans="6:6" ht="15.75" customHeight="1">
      <c r="F884" s="21"/>
    </row>
    <row r="885" spans="6:6" ht="15.75" customHeight="1">
      <c r="F885" s="21"/>
    </row>
    <row r="886" spans="6:6" ht="15.75" customHeight="1">
      <c r="F886" s="21"/>
    </row>
    <row r="887" spans="6:6" ht="15.75" customHeight="1">
      <c r="F887" s="21"/>
    </row>
    <row r="888" spans="6:6" ht="15.75" customHeight="1">
      <c r="F888" s="21"/>
    </row>
    <row r="889" spans="6:6" ht="15.75" customHeight="1">
      <c r="F889" s="21"/>
    </row>
    <row r="890" spans="6:6" ht="15.75" customHeight="1">
      <c r="F890" s="21"/>
    </row>
    <row r="891" spans="6:6" ht="15.75" customHeight="1">
      <c r="F891" s="21"/>
    </row>
    <row r="892" spans="6:6" ht="15.75" customHeight="1">
      <c r="F892" s="21"/>
    </row>
    <row r="893" spans="6:6" ht="15.75" customHeight="1">
      <c r="F893" s="21"/>
    </row>
    <row r="894" spans="6:6" ht="15.75" customHeight="1">
      <c r="F894" s="21"/>
    </row>
    <row r="895" spans="6:6" ht="15.75" customHeight="1">
      <c r="F895" s="21"/>
    </row>
    <row r="896" spans="6:6" ht="15.75" customHeight="1">
      <c r="F896" s="21"/>
    </row>
    <row r="897" spans="6:6" ht="15.75" customHeight="1">
      <c r="F897" s="21"/>
    </row>
    <row r="898" spans="6:6" ht="15.75" customHeight="1">
      <c r="F898" s="21"/>
    </row>
    <row r="899" spans="6:6" ht="15.75" customHeight="1">
      <c r="F899" s="21"/>
    </row>
    <row r="900" spans="6:6" ht="15.75" customHeight="1">
      <c r="F900" s="21"/>
    </row>
    <row r="901" spans="6:6" ht="15.75" customHeight="1">
      <c r="F901" s="21"/>
    </row>
    <row r="902" spans="6:6" ht="15.75" customHeight="1">
      <c r="F902" s="21"/>
    </row>
    <row r="903" spans="6:6" ht="15.75" customHeight="1">
      <c r="F903" s="21"/>
    </row>
    <row r="904" spans="6:6" ht="15.75" customHeight="1">
      <c r="F904" s="21"/>
    </row>
    <row r="905" spans="6:6" ht="15.75" customHeight="1">
      <c r="F905" s="21"/>
    </row>
    <row r="906" spans="6:6" ht="15.75" customHeight="1">
      <c r="F906" s="21"/>
    </row>
    <row r="907" spans="6:6" ht="15.75" customHeight="1">
      <c r="F907" s="21"/>
    </row>
    <row r="908" spans="6:6" ht="15.75" customHeight="1">
      <c r="F908" s="21"/>
    </row>
    <row r="909" spans="6:6" ht="15.75" customHeight="1">
      <c r="F909" s="21"/>
    </row>
    <row r="910" spans="6:6" ht="15.75" customHeight="1">
      <c r="F910" s="21"/>
    </row>
    <row r="911" spans="6:6" ht="15.75" customHeight="1">
      <c r="F911" s="21"/>
    </row>
    <row r="912" spans="6:6" ht="15.75" customHeight="1">
      <c r="F912" s="21"/>
    </row>
    <row r="913" spans="6:6" ht="15.75" customHeight="1">
      <c r="F913" s="21"/>
    </row>
    <row r="914" spans="6:6" ht="15.75" customHeight="1">
      <c r="F914" s="21"/>
    </row>
    <row r="915" spans="6:6" ht="15.75" customHeight="1">
      <c r="F915" s="21"/>
    </row>
    <row r="916" spans="6:6" ht="15.75" customHeight="1">
      <c r="F916" s="21"/>
    </row>
    <row r="917" spans="6:6" ht="15.75" customHeight="1">
      <c r="F917" s="21"/>
    </row>
    <row r="918" spans="6:6" ht="15.75" customHeight="1">
      <c r="F918" s="21"/>
    </row>
    <row r="919" spans="6:6" ht="15.75" customHeight="1">
      <c r="F919" s="21"/>
    </row>
    <row r="920" spans="6:6" ht="15.75" customHeight="1">
      <c r="F920" s="21"/>
    </row>
    <row r="921" spans="6:6" ht="15.75" customHeight="1">
      <c r="F921" s="21"/>
    </row>
    <row r="922" spans="6:6" ht="15.75" customHeight="1">
      <c r="F922" s="21"/>
    </row>
    <row r="923" spans="6:6" ht="15.75" customHeight="1">
      <c r="F923" s="21"/>
    </row>
    <row r="924" spans="6:6" ht="15.75" customHeight="1">
      <c r="F924" s="21"/>
    </row>
    <row r="925" spans="6:6" ht="15.75" customHeight="1">
      <c r="F925" s="21"/>
    </row>
    <row r="926" spans="6:6" ht="15.75" customHeight="1">
      <c r="F926" s="21"/>
    </row>
    <row r="927" spans="6:6" ht="15.75" customHeight="1">
      <c r="F927" s="21"/>
    </row>
    <row r="928" spans="6:6" ht="15.75" customHeight="1">
      <c r="F928" s="21"/>
    </row>
    <row r="929" spans="6:6" ht="15.75" customHeight="1">
      <c r="F929" s="21"/>
    </row>
    <row r="930" spans="6:6" ht="15.75" customHeight="1">
      <c r="F930" s="21"/>
    </row>
    <row r="931" spans="6:6" ht="15.75" customHeight="1">
      <c r="F931" s="21"/>
    </row>
    <row r="932" spans="6:6" ht="15.75" customHeight="1">
      <c r="F932" s="21"/>
    </row>
    <row r="933" spans="6:6" ht="15.75" customHeight="1">
      <c r="F933" s="21"/>
    </row>
    <row r="934" spans="6:6" ht="15.75" customHeight="1">
      <c r="F934" s="21"/>
    </row>
    <row r="935" spans="6:6" ht="15.75" customHeight="1">
      <c r="F935" s="21"/>
    </row>
    <row r="936" spans="6:6" ht="15.75" customHeight="1">
      <c r="F936" s="21"/>
    </row>
    <row r="937" spans="6:6" ht="15.75" customHeight="1">
      <c r="F937" s="21"/>
    </row>
    <row r="938" spans="6:6" ht="15.75" customHeight="1">
      <c r="F938" s="21"/>
    </row>
    <row r="939" spans="6:6" ht="15.75" customHeight="1">
      <c r="F939" s="21"/>
    </row>
    <row r="940" spans="6:6" ht="15.75" customHeight="1">
      <c r="F940" s="21"/>
    </row>
    <row r="941" spans="6:6" ht="15.75" customHeight="1">
      <c r="F941" s="21"/>
    </row>
    <row r="942" spans="6:6" ht="15.75" customHeight="1">
      <c r="F942" s="21"/>
    </row>
    <row r="943" spans="6:6" ht="15.75" customHeight="1">
      <c r="F943" s="21"/>
    </row>
    <row r="944" spans="6:6" ht="15.75" customHeight="1">
      <c r="F944" s="21"/>
    </row>
    <row r="945" spans="6:6" ht="15.75" customHeight="1">
      <c r="F945" s="21"/>
    </row>
    <row r="946" spans="6:6" ht="15.75" customHeight="1">
      <c r="F946" s="21"/>
    </row>
    <row r="947" spans="6:6" ht="15.75" customHeight="1">
      <c r="F947" s="21"/>
    </row>
    <row r="948" spans="6:6" ht="15.75" customHeight="1">
      <c r="F948" s="21"/>
    </row>
    <row r="949" spans="6:6" ht="15.75" customHeight="1">
      <c r="F949" s="21"/>
    </row>
    <row r="950" spans="6:6" ht="15.75" customHeight="1">
      <c r="F950" s="21"/>
    </row>
    <row r="951" spans="6:6" ht="15.75" customHeight="1">
      <c r="F951" s="21"/>
    </row>
    <row r="952" spans="6:6" ht="15.75" customHeight="1">
      <c r="F952" s="21"/>
    </row>
    <row r="953" spans="6:6" ht="15.75" customHeight="1">
      <c r="F953" s="21"/>
    </row>
    <row r="954" spans="6:6" ht="15.75" customHeight="1">
      <c r="F954" s="21"/>
    </row>
    <row r="955" spans="6:6" ht="15.75" customHeight="1">
      <c r="F955" s="21"/>
    </row>
    <row r="956" spans="6:6" ht="15.75" customHeight="1">
      <c r="F956" s="21"/>
    </row>
    <row r="957" spans="6:6" ht="15.75" customHeight="1">
      <c r="F957" s="21"/>
    </row>
    <row r="958" spans="6:6" ht="15.75" customHeight="1">
      <c r="F958" s="21"/>
    </row>
    <row r="959" spans="6:6" ht="15.75" customHeight="1">
      <c r="F959" s="21"/>
    </row>
    <row r="960" spans="6:6" ht="15.75" customHeight="1">
      <c r="F960" s="21"/>
    </row>
    <row r="961" spans="6:6" ht="15.75" customHeight="1">
      <c r="F961" s="21"/>
    </row>
    <row r="962" spans="6:6" ht="15.75" customHeight="1">
      <c r="F962" s="21"/>
    </row>
    <row r="963" spans="6:6" ht="15.75" customHeight="1">
      <c r="F963" s="21"/>
    </row>
    <row r="964" spans="6:6" ht="15.75" customHeight="1">
      <c r="F964" s="21"/>
    </row>
    <row r="965" spans="6:6" ht="15.75" customHeight="1">
      <c r="F965" s="21"/>
    </row>
    <row r="966" spans="6:6" ht="15.75" customHeight="1">
      <c r="F966" s="21"/>
    </row>
    <row r="967" spans="6:6" ht="15.75" customHeight="1">
      <c r="F967" s="21"/>
    </row>
    <row r="968" spans="6:6" ht="15.75" customHeight="1">
      <c r="F968" s="21"/>
    </row>
    <row r="969" spans="6:6" ht="15.75" customHeight="1">
      <c r="F969" s="21"/>
    </row>
    <row r="970" spans="6:6" ht="15.75" customHeight="1">
      <c r="F970" s="21"/>
    </row>
    <row r="971" spans="6:6" ht="15.75" customHeight="1">
      <c r="F971" s="21"/>
    </row>
    <row r="972" spans="6:6" ht="15.75" customHeight="1">
      <c r="F972" s="21"/>
    </row>
    <row r="973" spans="6:6" ht="15.75" customHeight="1">
      <c r="F973" s="21"/>
    </row>
    <row r="974" spans="6:6" ht="15.75" customHeight="1">
      <c r="F974" s="21"/>
    </row>
    <row r="975" spans="6:6" ht="15.75" customHeight="1">
      <c r="F975" s="21"/>
    </row>
    <row r="976" spans="6:6" ht="15.75" customHeight="1">
      <c r="F976" s="21"/>
    </row>
    <row r="977" spans="6:6" ht="15.75" customHeight="1">
      <c r="F977" s="21"/>
    </row>
    <row r="978" spans="6:6" ht="15.75" customHeight="1">
      <c r="F978" s="21"/>
    </row>
    <row r="979" spans="6:6" ht="15.75" customHeight="1">
      <c r="F979" s="21"/>
    </row>
    <row r="980" spans="6:6" ht="15.75" customHeight="1">
      <c r="F980" s="21"/>
    </row>
    <row r="981" spans="6:6" ht="15.75" customHeight="1">
      <c r="F981" s="21"/>
    </row>
    <row r="982" spans="6:6" ht="15.75" customHeight="1">
      <c r="F982" s="21"/>
    </row>
    <row r="983" spans="6:6" ht="15.75" customHeight="1">
      <c r="F983" s="21"/>
    </row>
    <row r="984" spans="6:6" ht="15.75" customHeight="1">
      <c r="F984" s="21"/>
    </row>
    <row r="985" spans="6:6" ht="15.75" customHeight="1">
      <c r="F985" s="21"/>
    </row>
    <row r="986" spans="6:6" ht="15.75" customHeight="1">
      <c r="F986" s="21"/>
    </row>
    <row r="987" spans="6:6" ht="15.75" customHeight="1">
      <c r="F987" s="21"/>
    </row>
    <row r="988" spans="6:6" ht="15.75" customHeight="1">
      <c r="F988" s="21"/>
    </row>
    <row r="989" spans="6:6" ht="15.75" customHeight="1">
      <c r="F989" s="21"/>
    </row>
    <row r="990" spans="6:6" ht="15.75" customHeight="1">
      <c r="F990" s="21"/>
    </row>
    <row r="991" spans="6:6" ht="15.75" customHeight="1">
      <c r="F991" s="21"/>
    </row>
    <row r="992" spans="6:6" ht="15.75" customHeight="1">
      <c r="F992" s="21"/>
    </row>
    <row r="993" spans="6:6" ht="15.75" customHeight="1">
      <c r="F993" s="21"/>
    </row>
    <row r="994" spans="6:6" ht="15.75" customHeight="1">
      <c r="F994" s="21"/>
    </row>
    <row r="995" spans="6:6" ht="15.75" customHeight="1">
      <c r="F995" s="21"/>
    </row>
    <row r="996" spans="6:6" ht="15.75" customHeight="1">
      <c r="F996" s="21"/>
    </row>
    <row r="997" spans="6:6" ht="15.75" customHeight="1">
      <c r="F997" s="21"/>
    </row>
    <row r="998" spans="6:6" ht="15.75" customHeight="1">
      <c r="F998" s="21"/>
    </row>
    <row r="999" spans="6:6" ht="15.75" customHeight="1">
      <c r="F999" s="21"/>
    </row>
    <row r="1000" spans="6:6" ht="15.75" customHeight="1">
      <c r="F1000" s="21"/>
    </row>
  </sheetData>
  <autoFilter ref="A4:H212" xr:uid="{00000000-0009-0000-0000-000002000000}">
    <filterColumn colId="5">
      <filters>
        <filter val="10"/>
        <filter val="11"/>
        <filter val="12"/>
        <filter val="13"/>
        <filter val="14"/>
        <filter val="6"/>
        <filter val="7"/>
        <filter val="8"/>
        <filter val="9"/>
      </filters>
    </filterColumn>
  </autoFilter>
  <mergeCells count="1">
    <mergeCell ref="A3:F3"/>
  </mergeCells>
  <pageMargins left="0.7" right="0.7" top="0.75" bottom="0.75" header="0" footer="0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22B55-F6F0-4D4C-8FCC-92C8ED8336B7}">
  <sheetPr filterMode="1">
    <outlinePr summaryBelow="0" summaryRight="0"/>
  </sheetPr>
  <dimension ref="A1:I999"/>
  <sheetViews>
    <sheetView workbookViewId="0">
      <selection activeCell="B103" sqref="B103:B105"/>
    </sheetView>
  </sheetViews>
  <sheetFormatPr defaultColWidth="12.5703125" defaultRowHeight="15" customHeight="1"/>
  <cols>
    <col min="1" max="1" width="16.5703125" style="186" bestFit="1" customWidth="1"/>
    <col min="2" max="2" width="9.42578125" style="186" customWidth="1"/>
    <col min="3" max="3" width="13" style="186" customWidth="1"/>
    <col min="4" max="5" width="13.28515625" style="186" customWidth="1"/>
    <col min="6" max="6" width="12" style="186" customWidth="1"/>
    <col min="7" max="7" width="11" style="186" hidden="1" customWidth="1"/>
    <col min="8" max="27" width="11" style="186" customWidth="1"/>
    <col min="28" max="16384" width="12.5703125" style="186"/>
  </cols>
  <sheetData>
    <row r="1" spans="1:8" ht="15.75" customHeight="1">
      <c r="F1" s="21"/>
    </row>
    <row r="2" spans="1:8" ht="15.75" customHeight="1">
      <c r="F2" s="21"/>
      <c r="H2" s="22"/>
    </row>
    <row r="3" spans="1:8" ht="27.75" customHeight="1">
      <c r="A3" s="197" t="s">
        <v>73</v>
      </c>
      <c r="B3" s="195"/>
      <c r="C3" s="195"/>
      <c r="D3" s="195"/>
      <c r="E3" s="195"/>
      <c r="F3" s="196"/>
      <c r="G3" s="23"/>
      <c r="H3" s="24" t="s">
        <v>74</v>
      </c>
    </row>
    <row r="4" spans="1:8" ht="27.75" customHeight="1">
      <c r="A4" s="25" t="s">
        <v>75</v>
      </c>
      <c r="B4" s="26" t="s">
        <v>76</v>
      </c>
      <c r="C4" s="26"/>
      <c r="D4" s="25" t="s">
        <v>77</v>
      </c>
      <c r="E4" s="25" t="s">
        <v>78</v>
      </c>
      <c r="F4" s="25" t="s">
        <v>79</v>
      </c>
      <c r="G4" s="23"/>
      <c r="H4" s="27" t="s">
        <v>80</v>
      </c>
    </row>
    <row r="5" spans="1:8" ht="15.75" hidden="1" customHeight="1">
      <c r="A5" s="31" t="s">
        <v>81</v>
      </c>
      <c r="B5" s="29">
        <v>235</v>
      </c>
      <c r="C5" s="29"/>
      <c r="D5" s="31" t="s">
        <v>82</v>
      </c>
      <c r="E5" s="31" t="s">
        <v>83</v>
      </c>
      <c r="F5" s="89">
        <v>1</v>
      </c>
      <c r="G5" s="23">
        <f t="shared" ref="G5:G211" si="0">IF(A5&lt;&gt;"SM1 (патчкорд)",0,1)</f>
        <v>0</v>
      </c>
      <c r="H5" s="23">
        <f>SUMIFS(B$5:B$211,G$5:G$211,1,B$5:B$211,B5)/B5*G5</f>
        <v>0</v>
      </c>
    </row>
    <row r="6" spans="1:8" ht="15.75" hidden="1" customHeight="1">
      <c r="A6" s="31" t="s">
        <v>81</v>
      </c>
      <c r="B6" s="29">
        <v>680</v>
      </c>
      <c r="C6" s="29"/>
      <c r="D6" s="31" t="s">
        <v>83</v>
      </c>
      <c r="E6" s="31" t="s">
        <v>84</v>
      </c>
      <c r="F6" s="89">
        <v>1</v>
      </c>
      <c r="G6" s="23">
        <f t="shared" si="0"/>
        <v>0</v>
      </c>
      <c r="H6" s="23">
        <f>SUMIFS(B$5:B$211,G$5:G$211,1,B$5:B$211,B6)/B6*G6</f>
        <v>0</v>
      </c>
    </row>
    <row r="7" spans="1:8" ht="15.75" hidden="1" customHeight="1">
      <c r="A7" s="31" t="s">
        <v>85</v>
      </c>
      <c r="B7" s="31">
        <v>345</v>
      </c>
      <c r="C7" s="31"/>
      <c r="D7" s="31" t="s">
        <v>83</v>
      </c>
      <c r="E7" s="31" t="s">
        <v>86</v>
      </c>
      <c r="F7" s="89">
        <v>1</v>
      </c>
      <c r="G7" s="23">
        <f t="shared" si="0"/>
        <v>0</v>
      </c>
      <c r="H7" s="23">
        <f>SUMIFS(B$5:B$211,G$5:G$211,1,B$5:B$211,B7)/B7*G7</f>
        <v>0</v>
      </c>
    </row>
    <row r="8" spans="1:8" ht="15.75" hidden="1" customHeight="1">
      <c r="A8" s="31" t="s">
        <v>85</v>
      </c>
      <c r="B8" s="31">
        <v>280</v>
      </c>
      <c r="C8" s="31"/>
      <c r="D8" s="31" t="s">
        <v>86</v>
      </c>
      <c r="E8" s="31" t="s">
        <v>87</v>
      </c>
      <c r="F8" s="89">
        <v>1</v>
      </c>
      <c r="G8" s="23">
        <f t="shared" si="0"/>
        <v>0</v>
      </c>
      <c r="H8" s="23">
        <f>SUMIFS(B$5:B$211,G$5:G$211,1,B$5:B$211,B8)/B8*G8</f>
        <v>0</v>
      </c>
    </row>
    <row r="9" spans="1:8" ht="15.75" hidden="1" customHeight="1">
      <c r="A9" s="31" t="s">
        <v>88</v>
      </c>
      <c r="B9" s="31">
        <v>140</v>
      </c>
      <c r="C9" s="31"/>
      <c r="D9" s="31" t="s">
        <v>83</v>
      </c>
      <c r="E9" s="31" t="s">
        <v>89</v>
      </c>
      <c r="F9" s="89">
        <v>1</v>
      </c>
      <c r="G9" s="23">
        <f t="shared" si="0"/>
        <v>1</v>
      </c>
      <c r="H9" s="23">
        <f>SUMIFS(B$5:B$211,G$5:G$211,1,B$5:B$211,B9)/B9*G9</f>
        <v>3</v>
      </c>
    </row>
    <row r="10" spans="1:8" ht="15.75" hidden="1" customHeight="1">
      <c r="A10" s="31" t="s">
        <v>88</v>
      </c>
      <c r="B10" s="31">
        <v>100</v>
      </c>
      <c r="C10" s="31"/>
      <c r="D10" s="31" t="s">
        <v>89</v>
      </c>
      <c r="E10" s="31" t="s">
        <v>90</v>
      </c>
      <c r="F10" s="89">
        <v>1</v>
      </c>
      <c r="G10" s="23">
        <f t="shared" si="0"/>
        <v>1</v>
      </c>
      <c r="H10" s="23">
        <f>SUMIFS(B$5:B$211,G$5:G$211,1,B$5:B$211,B10)/B10*G10</f>
        <v>18</v>
      </c>
    </row>
    <row r="11" spans="1:8" ht="15.75" hidden="1" customHeight="1">
      <c r="A11" s="31" t="s">
        <v>88</v>
      </c>
      <c r="B11" s="31">
        <v>120</v>
      </c>
      <c r="C11" s="31"/>
      <c r="D11" s="31" t="s">
        <v>90</v>
      </c>
      <c r="E11" s="31" t="s">
        <v>91</v>
      </c>
      <c r="F11" s="89">
        <v>1</v>
      </c>
      <c r="G11" s="23">
        <f t="shared" si="0"/>
        <v>1</v>
      </c>
      <c r="H11" s="23">
        <f>SUMIFS(B$5:B$211,G$5:G$211,1,B$5:B$211,B11)/B11*G11</f>
        <v>6</v>
      </c>
    </row>
    <row r="12" spans="1:8" ht="15.75" hidden="1" customHeight="1">
      <c r="A12" s="31" t="s">
        <v>88</v>
      </c>
      <c r="B12" s="31">
        <v>180</v>
      </c>
      <c r="C12" s="31"/>
      <c r="D12" s="31" t="s">
        <v>91</v>
      </c>
      <c r="E12" s="31" t="s">
        <v>92</v>
      </c>
      <c r="F12" s="89">
        <v>1</v>
      </c>
      <c r="G12" s="23">
        <f t="shared" si="0"/>
        <v>1</v>
      </c>
      <c r="H12" s="23">
        <f>SUMIFS(B$5:B$211,G$5:G$211,1,B$5:B$211,B12)/B12*G12</f>
        <v>1</v>
      </c>
    </row>
    <row r="13" spans="1:8" ht="15.75" hidden="1" customHeight="1">
      <c r="A13" s="31" t="s">
        <v>88</v>
      </c>
      <c r="B13" s="31">
        <v>155</v>
      </c>
      <c r="C13" s="31"/>
      <c r="D13" s="31" t="s">
        <v>91</v>
      </c>
      <c r="E13" s="31" t="s">
        <v>93</v>
      </c>
      <c r="F13" s="89">
        <v>1</v>
      </c>
      <c r="G13" s="23">
        <f t="shared" si="0"/>
        <v>1</v>
      </c>
      <c r="H13" s="23">
        <f>SUMIFS(B$5:B$211,G$5:G$211,1,B$5:B$211,B13)/B13*G13</f>
        <v>4</v>
      </c>
    </row>
    <row r="14" spans="1:8" ht="15.75" hidden="1" customHeight="1">
      <c r="A14" s="31" t="s">
        <v>88</v>
      </c>
      <c r="B14" s="31">
        <v>125</v>
      </c>
      <c r="C14" s="31"/>
      <c r="D14" s="31" t="s">
        <v>84</v>
      </c>
      <c r="E14" s="31" t="s">
        <v>94</v>
      </c>
      <c r="F14" s="89">
        <v>1</v>
      </c>
      <c r="G14" s="23">
        <f t="shared" si="0"/>
        <v>1</v>
      </c>
      <c r="H14" s="23">
        <f>SUMIFS(B$5:B$211,G$5:G$211,1,B$5:B$211,B14)/B14*G14</f>
        <v>7</v>
      </c>
    </row>
    <row r="15" spans="1:8" ht="15.75" hidden="1" customHeight="1">
      <c r="A15" s="31" t="s">
        <v>88</v>
      </c>
      <c r="B15" s="31">
        <v>75</v>
      </c>
      <c r="C15" s="31"/>
      <c r="D15" s="31" t="s">
        <v>94</v>
      </c>
      <c r="E15" s="31" t="s">
        <v>95</v>
      </c>
      <c r="F15" s="89">
        <v>1</v>
      </c>
      <c r="G15" s="23">
        <f t="shared" si="0"/>
        <v>1</v>
      </c>
      <c r="H15" s="23">
        <f>SUMIFS(B$5:B$211,G$5:G$211,1,B$5:B$211,B15)/B15*G15</f>
        <v>11</v>
      </c>
    </row>
    <row r="16" spans="1:8" ht="15.75" hidden="1" customHeight="1">
      <c r="A16" s="31" t="s">
        <v>88</v>
      </c>
      <c r="B16" s="31">
        <v>85</v>
      </c>
      <c r="C16" s="31"/>
      <c r="D16" s="31" t="s">
        <v>94</v>
      </c>
      <c r="E16" s="31" t="s">
        <v>96</v>
      </c>
      <c r="F16" s="89">
        <v>1</v>
      </c>
      <c r="G16" s="23">
        <f t="shared" si="0"/>
        <v>1</v>
      </c>
      <c r="H16" s="23">
        <f>SUMIFS(B$5:B$211,G$5:G$211,1,B$5:B$211,B16)/B16*G16</f>
        <v>12</v>
      </c>
    </row>
    <row r="17" spans="1:9" ht="15.75" hidden="1" customHeight="1">
      <c r="A17" s="31" t="s">
        <v>88</v>
      </c>
      <c r="B17" s="31">
        <v>75</v>
      </c>
      <c r="C17" s="31"/>
      <c r="D17" s="31" t="s">
        <v>96</v>
      </c>
      <c r="E17" s="31" t="s">
        <v>97</v>
      </c>
      <c r="F17" s="89">
        <v>1</v>
      </c>
      <c r="G17" s="23">
        <f t="shared" si="0"/>
        <v>1</v>
      </c>
      <c r="H17" s="23">
        <f>SUMIFS(B$5:B$211,G$5:G$211,1,B$5:B$211,B17)/B17*G17</f>
        <v>11</v>
      </c>
    </row>
    <row r="18" spans="1:9" ht="15.75" hidden="1" customHeight="1">
      <c r="A18" s="31" t="s">
        <v>88</v>
      </c>
      <c r="B18" s="31">
        <v>130</v>
      </c>
      <c r="C18" s="31"/>
      <c r="D18" s="31" t="s">
        <v>96</v>
      </c>
      <c r="E18" s="31" t="s">
        <v>98</v>
      </c>
      <c r="F18" s="89">
        <v>1</v>
      </c>
      <c r="G18" s="23">
        <f t="shared" si="0"/>
        <v>1</v>
      </c>
      <c r="H18" s="23">
        <f>SUMIFS(B$5:B$211,G$5:G$211,1,B$5:B$211,B18)/B18*G18</f>
        <v>5</v>
      </c>
    </row>
    <row r="19" spans="1:9" ht="15.75" hidden="1" customHeight="1">
      <c r="A19" s="31" t="s">
        <v>88</v>
      </c>
      <c r="B19" s="31">
        <v>145</v>
      </c>
      <c r="C19" s="31"/>
      <c r="D19" s="31" t="s">
        <v>87</v>
      </c>
      <c r="E19" s="31" t="s">
        <v>99</v>
      </c>
      <c r="F19" s="89">
        <v>1</v>
      </c>
      <c r="G19" s="23">
        <f t="shared" si="0"/>
        <v>1</v>
      </c>
      <c r="H19" s="23">
        <f>SUMIFS(B$5:B$211,G$5:G$211,1,B$5:B$211,B19)/B19*G19</f>
        <v>2</v>
      </c>
    </row>
    <row r="20" spans="1:9" ht="15.75" hidden="1" customHeight="1">
      <c r="A20" s="31" t="s">
        <v>88</v>
      </c>
      <c r="B20" s="31">
        <v>90</v>
      </c>
      <c r="C20" s="31"/>
      <c r="D20" s="31" t="s">
        <v>99</v>
      </c>
      <c r="E20" s="31" t="s">
        <v>100</v>
      </c>
      <c r="F20" s="89">
        <v>1</v>
      </c>
      <c r="G20" s="23">
        <f t="shared" si="0"/>
        <v>1</v>
      </c>
      <c r="H20" s="23">
        <f>SUMIFS(B$5:B$211,G$5:G$211,1,B$5:B$211,B20)/B20*G20</f>
        <v>19</v>
      </c>
    </row>
    <row r="21" spans="1:9" ht="15.75" hidden="1" customHeight="1">
      <c r="A21" s="31" t="s">
        <v>88</v>
      </c>
      <c r="B21" s="31">
        <v>160</v>
      </c>
      <c r="C21" s="31"/>
      <c r="D21" s="31" t="s">
        <v>100</v>
      </c>
      <c r="E21" s="31" t="s">
        <v>101</v>
      </c>
      <c r="F21" s="89">
        <v>1</v>
      </c>
      <c r="G21" s="23">
        <f t="shared" si="0"/>
        <v>1</v>
      </c>
      <c r="H21" s="23">
        <f>SUMIFS(B$5:B$211,G$5:G$211,1,B$5:B$211,B21)/B21*G21</f>
        <v>3</v>
      </c>
    </row>
    <row r="22" spans="1:9" ht="15.75" hidden="1" customHeight="1">
      <c r="A22" s="31" t="s">
        <v>81</v>
      </c>
      <c r="B22" s="31">
        <v>210</v>
      </c>
      <c r="C22" s="31"/>
      <c r="D22" s="31" t="s">
        <v>102</v>
      </c>
      <c r="E22" s="31" t="s">
        <v>103</v>
      </c>
      <c r="F22" s="141">
        <v>2</v>
      </c>
      <c r="G22" s="23">
        <f t="shared" si="0"/>
        <v>0</v>
      </c>
      <c r="H22" s="23">
        <f>SUMIFS(B$5:B$211,G$5:G$211,1,B$5:B$211,B22)/B22*G22</f>
        <v>0</v>
      </c>
    </row>
    <row r="23" spans="1:9" ht="15.75" hidden="1" customHeight="1">
      <c r="A23" s="31" t="s">
        <v>81</v>
      </c>
      <c r="B23" s="31">
        <v>475</v>
      </c>
      <c r="C23" s="31"/>
      <c r="D23" s="31" t="s">
        <v>104</v>
      </c>
      <c r="E23" s="31" t="s">
        <v>102</v>
      </c>
      <c r="F23" s="141">
        <v>2</v>
      </c>
      <c r="G23" s="23">
        <f t="shared" si="0"/>
        <v>0</v>
      </c>
      <c r="H23" s="23">
        <f>SUMIFS(B$5:B$211,G$5:G$211,1,B$5:B$211,B23)/B23*G23</f>
        <v>0</v>
      </c>
    </row>
    <row r="24" spans="1:9" ht="15.75" hidden="1" customHeight="1">
      <c r="A24" s="31" t="s">
        <v>88</v>
      </c>
      <c r="B24" s="31">
        <v>125</v>
      </c>
      <c r="C24" s="31"/>
      <c r="D24" s="31" t="s">
        <v>104</v>
      </c>
      <c r="E24" s="31" t="s">
        <v>105</v>
      </c>
      <c r="F24" s="141">
        <v>2</v>
      </c>
      <c r="G24" s="23">
        <f t="shared" si="0"/>
        <v>1</v>
      </c>
      <c r="H24" s="23">
        <f>SUMIFS(B$5:B$211,G$5:G$211,1,B$5:B$211,B24)/B24*G24</f>
        <v>7</v>
      </c>
      <c r="I24" s="33"/>
    </row>
    <row r="25" spans="1:9" ht="15.75" hidden="1" customHeight="1">
      <c r="A25" s="31" t="s">
        <v>88</v>
      </c>
      <c r="B25" s="31">
        <v>110</v>
      </c>
      <c r="C25" s="31"/>
      <c r="D25" s="31" t="s">
        <v>104</v>
      </c>
      <c r="E25" s="31" t="s">
        <v>106</v>
      </c>
      <c r="F25" s="141">
        <v>2</v>
      </c>
      <c r="G25" s="23">
        <f t="shared" si="0"/>
        <v>1</v>
      </c>
      <c r="H25" s="23">
        <f>SUMIFS(B$5:B$211,G$5:G$211,1,B$5:B$211,B25)/B25*G25</f>
        <v>10</v>
      </c>
      <c r="I25" s="33"/>
    </row>
    <row r="26" spans="1:9" ht="15.75" hidden="1" customHeight="1">
      <c r="A26" s="31" t="s">
        <v>88</v>
      </c>
      <c r="B26" s="31">
        <v>140</v>
      </c>
      <c r="C26" s="31"/>
      <c r="D26" s="31" t="s">
        <v>106</v>
      </c>
      <c r="E26" s="31" t="s">
        <v>107</v>
      </c>
      <c r="F26" s="141">
        <v>2</v>
      </c>
      <c r="G26" s="23">
        <f t="shared" si="0"/>
        <v>1</v>
      </c>
      <c r="H26" s="23">
        <f>SUMIFS(B$5:B$211,G$5:G$211,1,B$5:B$211,B26)/B26*G26</f>
        <v>3</v>
      </c>
      <c r="I26" s="33"/>
    </row>
    <row r="27" spans="1:9" ht="15.75" hidden="1" customHeight="1">
      <c r="A27" s="31" t="s">
        <v>88</v>
      </c>
      <c r="B27" s="31">
        <v>70</v>
      </c>
      <c r="C27" s="31"/>
      <c r="D27" s="31" t="s">
        <v>107</v>
      </c>
      <c r="E27" s="31" t="s">
        <v>108</v>
      </c>
      <c r="F27" s="141">
        <v>2</v>
      </c>
      <c r="G27" s="23">
        <f t="shared" si="0"/>
        <v>1</v>
      </c>
      <c r="H27" s="23">
        <f>SUMIFS(B$5:B$211,G$5:G$211,1,B$5:B$211,B27)/B27*G27</f>
        <v>6</v>
      </c>
      <c r="I27" s="33"/>
    </row>
    <row r="28" spans="1:9" ht="15.75" hidden="1" customHeight="1">
      <c r="A28" s="31" t="s">
        <v>88</v>
      </c>
      <c r="B28" s="31">
        <v>105</v>
      </c>
      <c r="C28" s="31"/>
      <c r="D28" s="31" t="s">
        <v>104</v>
      </c>
      <c r="E28" s="31" t="s">
        <v>109</v>
      </c>
      <c r="F28" s="141">
        <v>2</v>
      </c>
      <c r="G28" s="23">
        <f t="shared" si="0"/>
        <v>1</v>
      </c>
      <c r="H28" s="23">
        <f>SUMIFS(B$5:B$211,G$5:G$211,1,B$5:B$211,B28)/B28*G28</f>
        <v>16</v>
      </c>
      <c r="I28" s="33"/>
    </row>
    <row r="29" spans="1:9" ht="15.75" hidden="1" customHeight="1">
      <c r="A29" s="31" t="s">
        <v>88</v>
      </c>
      <c r="B29" s="31">
        <v>110</v>
      </c>
      <c r="C29" s="31"/>
      <c r="D29" s="31" t="s">
        <v>109</v>
      </c>
      <c r="E29" s="31" t="s">
        <v>110</v>
      </c>
      <c r="F29" s="141">
        <v>2</v>
      </c>
      <c r="G29" s="23">
        <f t="shared" si="0"/>
        <v>1</v>
      </c>
      <c r="H29" s="23">
        <f>SUMIFS(B$5:B$211,G$5:G$211,1,B$5:B$211,B29)/B29*G29</f>
        <v>10</v>
      </c>
      <c r="I29" s="33"/>
    </row>
    <row r="30" spans="1:9" ht="15.75" hidden="1" customHeight="1">
      <c r="A30" s="31" t="s">
        <v>88</v>
      </c>
      <c r="B30" s="31">
        <v>100</v>
      </c>
      <c r="C30" s="31"/>
      <c r="D30" s="31" t="s">
        <v>110</v>
      </c>
      <c r="E30" s="31" t="s">
        <v>111</v>
      </c>
      <c r="F30" s="141">
        <v>2</v>
      </c>
      <c r="G30" s="23">
        <f t="shared" si="0"/>
        <v>1</v>
      </c>
      <c r="H30" s="23">
        <f>SUMIFS(B$5:B$211,G$5:G$211,1,B$5:B$211,B30)/B30*G30</f>
        <v>18</v>
      </c>
      <c r="I30" s="33"/>
    </row>
    <row r="31" spans="1:9" ht="15.75" hidden="1" customHeight="1">
      <c r="A31" s="31" t="s">
        <v>88</v>
      </c>
      <c r="B31" s="31">
        <v>115</v>
      </c>
      <c r="C31" s="31"/>
      <c r="D31" s="31" t="s">
        <v>105</v>
      </c>
      <c r="E31" s="31" t="s">
        <v>112</v>
      </c>
      <c r="F31" s="141">
        <v>2</v>
      </c>
      <c r="G31" s="23">
        <f t="shared" si="0"/>
        <v>1</v>
      </c>
      <c r="H31" s="23">
        <f>SUMIFS(B$5:B$211,G$5:G$211,1,B$5:B$211,B31)/B31*G31</f>
        <v>8</v>
      </c>
      <c r="I31" s="33"/>
    </row>
    <row r="32" spans="1:9" ht="15.75" hidden="1" customHeight="1">
      <c r="A32" s="31" t="s">
        <v>88</v>
      </c>
      <c r="B32" s="31">
        <v>135</v>
      </c>
      <c r="C32" s="31"/>
      <c r="D32" s="31" t="s">
        <v>112</v>
      </c>
      <c r="E32" s="31" t="s">
        <v>113</v>
      </c>
      <c r="F32" s="141">
        <v>2</v>
      </c>
      <c r="G32" s="23">
        <f t="shared" si="0"/>
        <v>1</v>
      </c>
      <c r="H32" s="23">
        <f>SUMIFS(B$5:B$211,G$5:G$211,1,B$5:B$211,B32)/B32*G32</f>
        <v>5</v>
      </c>
      <c r="I32" s="33"/>
    </row>
    <row r="33" spans="1:9" ht="15.75" hidden="1" customHeight="1">
      <c r="A33" s="31" t="s">
        <v>88</v>
      </c>
      <c r="B33" s="31">
        <v>105</v>
      </c>
      <c r="C33" s="31"/>
      <c r="D33" s="31" t="s">
        <v>102</v>
      </c>
      <c r="E33" s="31" t="s">
        <v>114</v>
      </c>
      <c r="F33" s="141">
        <v>2</v>
      </c>
      <c r="G33" s="23">
        <f t="shared" si="0"/>
        <v>1</v>
      </c>
      <c r="H33" s="23">
        <f>SUMIFS(B$5:B$211,G$5:G$211,1,B$5:B$211,B33)/B33*G33</f>
        <v>16</v>
      </c>
      <c r="I33" s="33"/>
    </row>
    <row r="34" spans="1:9" ht="15.75" hidden="1" customHeight="1">
      <c r="A34" s="31" t="s">
        <v>88</v>
      </c>
      <c r="B34" s="31">
        <v>115</v>
      </c>
      <c r="C34" s="31"/>
      <c r="D34" s="31" t="s">
        <v>102</v>
      </c>
      <c r="E34" s="31" t="s">
        <v>115</v>
      </c>
      <c r="F34" s="141">
        <v>2</v>
      </c>
      <c r="G34" s="23">
        <f t="shared" si="0"/>
        <v>1</v>
      </c>
      <c r="H34" s="23">
        <f>SUMIFS(B$5:B$211,G$5:G$211,1,B$5:B$211,B34)/B34*G34</f>
        <v>8</v>
      </c>
      <c r="I34" s="33"/>
    </row>
    <row r="35" spans="1:9" ht="15.75" hidden="1" customHeight="1">
      <c r="A35" s="31" t="s">
        <v>88</v>
      </c>
      <c r="B35" s="31">
        <v>85</v>
      </c>
      <c r="C35" s="31"/>
      <c r="D35" s="31" t="s">
        <v>115</v>
      </c>
      <c r="E35" s="31" t="s">
        <v>116</v>
      </c>
      <c r="F35" s="141">
        <v>2</v>
      </c>
      <c r="G35" s="23">
        <f t="shared" si="0"/>
        <v>1</v>
      </c>
      <c r="H35" s="23">
        <f>SUMIFS(B$5:B$211,G$5:G$211,1,B$5:B$211,B35)/B35*G35</f>
        <v>12</v>
      </c>
      <c r="I35" s="33"/>
    </row>
    <row r="36" spans="1:9" ht="15.75" hidden="1" customHeight="1">
      <c r="A36" s="31" t="s">
        <v>88</v>
      </c>
      <c r="B36" s="31">
        <v>90</v>
      </c>
      <c r="C36" s="31"/>
      <c r="D36" s="31" t="s">
        <v>116</v>
      </c>
      <c r="E36" s="31" t="s">
        <v>117</v>
      </c>
      <c r="F36" s="141">
        <v>2</v>
      </c>
      <c r="G36" s="23">
        <f t="shared" si="0"/>
        <v>1</v>
      </c>
      <c r="H36" s="23">
        <f>SUMIFS(B$5:B$211,G$5:G$211,1,B$5:B$211,B36)/B36*G36</f>
        <v>19</v>
      </c>
    </row>
    <row r="37" spans="1:9" ht="15.75" hidden="1" customHeight="1">
      <c r="A37" s="31" t="s">
        <v>88</v>
      </c>
      <c r="B37" s="31">
        <v>90</v>
      </c>
      <c r="C37" s="31"/>
      <c r="D37" s="31" t="s">
        <v>116</v>
      </c>
      <c r="E37" s="31" t="s">
        <v>118</v>
      </c>
      <c r="F37" s="141">
        <v>2</v>
      </c>
      <c r="G37" s="23">
        <f t="shared" si="0"/>
        <v>1</v>
      </c>
      <c r="H37" s="23">
        <f>SUMIFS(B$5:B$211,G$5:G$211,1,B$5:B$211,B37)/B37*G37</f>
        <v>19</v>
      </c>
    </row>
    <row r="38" spans="1:9" ht="15.75" hidden="1" customHeight="1">
      <c r="A38" s="31" t="s">
        <v>119</v>
      </c>
      <c r="B38" s="31">
        <v>120</v>
      </c>
      <c r="C38" s="31"/>
      <c r="D38" s="31" t="s">
        <v>103</v>
      </c>
      <c r="E38" s="31" t="s">
        <v>120</v>
      </c>
      <c r="F38" s="141">
        <v>3</v>
      </c>
      <c r="G38" s="23">
        <f t="shared" si="0"/>
        <v>0</v>
      </c>
      <c r="H38" s="23">
        <f>SUMIFS(B$5:B$211,G$5:G$211,1,B$5:B$211,B38)/B38*G38</f>
        <v>0</v>
      </c>
    </row>
    <row r="39" spans="1:9" ht="15.75" hidden="1" customHeight="1">
      <c r="A39" s="31" t="s">
        <v>119</v>
      </c>
      <c r="B39" s="31">
        <v>150</v>
      </c>
      <c r="C39" s="31"/>
      <c r="D39" s="31" t="s">
        <v>121</v>
      </c>
      <c r="E39" s="31" t="s">
        <v>122</v>
      </c>
      <c r="F39" s="141">
        <v>3</v>
      </c>
      <c r="G39" s="23">
        <f t="shared" si="0"/>
        <v>0</v>
      </c>
      <c r="H39" s="23">
        <f>SUMIFS(B$5:B$211,G$5:G$211,1,B$5:B$211,B39)/B39*G39</f>
        <v>0</v>
      </c>
    </row>
    <row r="40" spans="1:9" ht="15.75" hidden="1" customHeight="1">
      <c r="A40" s="31" t="s">
        <v>119</v>
      </c>
      <c r="B40" s="31">
        <v>420</v>
      </c>
      <c r="C40" s="31"/>
      <c r="D40" s="31" t="s">
        <v>103</v>
      </c>
      <c r="E40" s="31" t="s">
        <v>121</v>
      </c>
      <c r="F40" s="141">
        <v>3</v>
      </c>
      <c r="G40" s="23">
        <f t="shared" si="0"/>
        <v>0</v>
      </c>
      <c r="H40" s="23">
        <f>SUMIFS(B$5:B$211,G$5:G$211,1,B$5:B$211,B40)/B40*G40</f>
        <v>0</v>
      </c>
    </row>
    <row r="41" spans="1:9" ht="15.75" hidden="1" customHeight="1">
      <c r="A41" s="31" t="s">
        <v>88</v>
      </c>
      <c r="B41" s="31">
        <v>100</v>
      </c>
      <c r="C41" s="31"/>
      <c r="D41" s="31" t="s">
        <v>103</v>
      </c>
      <c r="E41" s="31" t="s">
        <v>123</v>
      </c>
      <c r="F41" s="141">
        <v>3</v>
      </c>
      <c r="G41" s="23">
        <f t="shared" si="0"/>
        <v>1</v>
      </c>
      <c r="H41" s="23">
        <f>SUMIFS(B$5:B$211,G$5:G$211,1,B$5:B$211,B41)/B41*G41</f>
        <v>18</v>
      </c>
    </row>
    <row r="42" spans="1:9" ht="15.75" hidden="1" customHeight="1">
      <c r="A42" s="31" t="s">
        <v>88</v>
      </c>
      <c r="B42" s="31">
        <v>120</v>
      </c>
      <c r="C42" s="31"/>
      <c r="D42" s="31" t="s">
        <v>103</v>
      </c>
      <c r="E42" s="31" t="s">
        <v>124</v>
      </c>
      <c r="F42" s="141">
        <v>3</v>
      </c>
      <c r="G42" s="23">
        <f t="shared" si="0"/>
        <v>1</v>
      </c>
      <c r="H42" s="23">
        <f>SUMIFS(B$5:B$211,G$5:G$211,1,B$5:B$211,B42)/B42*G42</f>
        <v>6</v>
      </c>
    </row>
    <row r="43" spans="1:9" ht="15.75" hidden="1" customHeight="1">
      <c r="A43" s="31" t="s">
        <v>88</v>
      </c>
      <c r="B43" s="31">
        <v>85</v>
      </c>
      <c r="C43" s="31"/>
      <c r="D43" s="31" t="s">
        <v>124</v>
      </c>
      <c r="E43" s="31" t="s">
        <v>125</v>
      </c>
      <c r="F43" s="141">
        <v>3</v>
      </c>
      <c r="G43" s="23">
        <f t="shared" si="0"/>
        <v>1</v>
      </c>
      <c r="H43" s="23">
        <f>SUMIFS(B$5:B$211,G$5:G$211,1,B$5:B$211,B43)/B43*G43</f>
        <v>12</v>
      </c>
    </row>
    <row r="44" spans="1:9" ht="15.75" hidden="1" customHeight="1">
      <c r="A44" s="31" t="s">
        <v>88</v>
      </c>
      <c r="B44" s="31">
        <v>90</v>
      </c>
      <c r="C44" s="31"/>
      <c r="D44" s="31" t="s">
        <v>103</v>
      </c>
      <c r="E44" s="31" t="s">
        <v>126</v>
      </c>
      <c r="F44" s="141">
        <v>3</v>
      </c>
      <c r="G44" s="23">
        <f t="shared" si="0"/>
        <v>1</v>
      </c>
      <c r="H44" s="23">
        <f>SUMIFS(B$5:B$211,G$5:G$211,1,B$5:B$211,B44)/B44*G44</f>
        <v>19</v>
      </c>
    </row>
    <row r="45" spans="1:9" ht="15.75" hidden="1" customHeight="1">
      <c r="A45" s="31" t="s">
        <v>88</v>
      </c>
      <c r="B45" s="31">
        <v>100</v>
      </c>
      <c r="C45" s="31"/>
      <c r="D45" s="31" t="s">
        <v>126</v>
      </c>
      <c r="E45" s="31" t="s">
        <v>127</v>
      </c>
      <c r="F45" s="141">
        <v>3</v>
      </c>
      <c r="G45" s="23">
        <f t="shared" si="0"/>
        <v>1</v>
      </c>
      <c r="H45" s="23">
        <f>SUMIFS(B$5:B$211,G$5:G$211,1,B$5:B$211,B45)/B45*G45</f>
        <v>18</v>
      </c>
    </row>
    <row r="46" spans="1:9" ht="15.75" hidden="1" customHeight="1">
      <c r="A46" s="31" t="s">
        <v>88</v>
      </c>
      <c r="B46" s="31">
        <v>150</v>
      </c>
      <c r="C46" s="31"/>
      <c r="D46" s="31" t="s">
        <v>126</v>
      </c>
      <c r="E46" s="31" t="s">
        <v>128</v>
      </c>
      <c r="F46" s="141">
        <v>3</v>
      </c>
      <c r="G46" s="23">
        <f t="shared" si="0"/>
        <v>1</v>
      </c>
      <c r="H46" s="23">
        <f>SUMIFS(B$5:B$211,G$5:G$211,1,B$5:B$211,B46)/B46*G46</f>
        <v>4</v>
      </c>
    </row>
    <row r="47" spans="1:9" ht="15.75" hidden="1" customHeight="1">
      <c r="A47" s="31" t="s">
        <v>88</v>
      </c>
      <c r="B47" s="31">
        <v>90</v>
      </c>
      <c r="C47" s="31"/>
      <c r="D47" s="31" t="s">
        <v>121</v>
      </c>
      <c r="E47" s="31" t="s">
        <v>129</v>
      </c>
      <c r="F47" s="141">
        <v>3</v>
      </c>
      <c r="G47" s="23">
        <f t="shared" si="0"/>
        <v>1</v>
      </c>
      <c r="H47" s="23">
        <f>SUMIFS(B$5:B$211,G$5:G$211,1,B$5:B$211,B47)/B47*G47</f>
        <v>19</v>
      </c>
    </row>
    <row r="48" spans="1:9" ht="15.75" hidden="1" customHeight="1">
      <c r="A48" s="31" t="s">
        <v>88</v>
      </c>
      <c r="B48" s="31">
        <v>135</v>
      </c>
      <c r="C48" s="31"/>
      <c r="D48" s="31" t="s">
        <v>129</v>
      </c>
      <c r="E48" s="31" t="s">
        <v>130</v>
      </c>
      <c r="F48" s="141">
        <v>3</v>
      </c>
      <c r="G48" s="23">
        <f t="shared" si="0"/>
        <v>1</v>
      </c>
      <c r="H48" s="23">
        <f>SUMIFS(B$5:B$211,G$5:G$211,1,B$5:B$211,B48)/B48*G48</f>
        <v>5</v>
      </c>
    </row>
    <row r="49" spans="1:8" ht="15.75" hidden="1" customHeight="1">
      <c r="A49" s="31" t="s">
        <v>88</v>
      </c>
      <c r="B49" s="31">
        <v>55</v>
      </c>
      <c r="C49" s="31"/>
      <c r="D49" s="31" t="s">
        <v>130</v>
      </c>
      <c r="E49" s="31" t="s">
        <v>131</v>
      </c>
      <c r="F49" s="141">
        <v>3</v>
      </c>
      <c r="G49" s="23">
        <f t="shared" si="0"/>
        <v>1</v>
      </c>
      <c r="H49" s="23">
        <f>SUMIFS(B$5:B$211,G$5:G$211,1,B$5:B$211,B49)/B49*G49</f>
        <v>2</v>
      </c>
    </row>
    <row r="50" spans="1:8" ht="15.75" hidden="1" customHeight="1">
      <c r="A50" s="31" t="s">
        <v>88</v>
      </c>
      <c r="B50" s="31">
        <v>115</v>
      </c>
      <c r="C50" s="31"/>
      <c r="D50" s="31" t="s">
        <v>121</v>
      </c>
      <c r="E50" s="31" t="s">
        <v>132</v>
      </c>
      <c r="F50" s="141">
        <v>3</v>
      </c>
      <c r="G50" s="23">
        <f t="shared" si="0"/>
        <v>1</v>
      </c>
      <c r="H50" s="23">
        <f>SUMIFS(B$5:B$211,G$5:G$211,1,B$5:B$211,B50)/B50*G50</f>
        <v>8</v>
      </c>
    </row>
    <row r="51" spans="1:8" ht="15.75" hidden="1" customHeight="1">
      <c r="A51" s="31" t="s">
        <v>88</v>
      </c>
      <c r="B51" s="31">
        <v>90</v>
      </c>
      <c r="C51" s="31"/>
      <c r="D51" s="31" t="s">
        <v>132</v>
      </c>
      <c r="E51" s="31" t="s">
        <v>133</v>
      </c>
      <c r="F51" s="141">
        <v>3</v>
      </c>
      <c r="G51" s="23">
        <f t="shared" si="0"/>
        <v>1</v>
      </c>
      <c r="H51" s="23">
        <f>SUMIFS(B$5:B$211,G$5:G$211,1,B$5:B$211,B51)/B51*G51</f>
        <v>19</v>
      </c>
    </row>
    <row r="52" spans="1:8" ht="15.75" hidden="1" customHeight="1">
      <c r="A52" s="31" t="s">
        <v>88</v>
      </c>
      <c r="B52" s="31">
        <v>90</v>
      </c>
      <c r="C52" s="31"/>
      <c r="D52" s="31" t="s">
        <v>133</v>
      </c>
      <c r="E52" s="31" t="s">
        <v>134</v>
      </c>
      <c r="F52" s="141">
        <v>3</v>
      </c>
      <c r="G52" s="23">
        <f t="shared" si="0"/>
        <v>1</v>
      </c>
      <c r="H52" s="23">
        <f>SUMIFS(B$5:B$211,G$5:G$211,1,B$5:B$211,B52)/B52*G52</f>
        <v>19</v>
      </c>
    </row>
    <row r="53" spans="1:8" ht="15.75" hidden="1" customHeight="1">
      <c r="A53" s="31" t="s">
        <v>88</v>
      </c>
      <c r="B53" s="31">
        <v>90</v>
      </c>
      <c r="C53" s="31"/>
      <c r="D53" s="31" t="s">
        <v>134</v>
      </c>
      <c r="E53" s="31" t="s">
        <v>135</v>
      </c>
      <c r="F53" s="141">
        <v>3</v>
      </c>
      <c r="G53" s="23">
        <f t="shared" si="0"/>
        <v>1</v>
      </c>
      <c r="H53" s="23">
        <f>SUMIFS(B$5:B$211,G$5:G$211,1,B$5:B$211,B53)/B53*G53</f>
        <v>19</v>
      </c>
    </row>
    <row r="54" spans="1:8" ht="15.75" hidden="1" customHeight="1">
      <c r="A54" s="31" t="s">
        <v>88</v>
      </c>
      <c r="B54" s="31">
        <v>100</v>
      </c>
      <c r="C54" s="31"/>
      <c r="D54" s="31" t="s">
        <v>135</v>
      </c>
      <c r="E54" s="31" t="s">
        <v>136</v>
      </c>
      <c r="F54" s="141">
        <v>3</v>
      </c>
      <c r="G54" s="23">
        <f t="shared" si="0"/>
        <v>1</v>
      </c>
      <c r="H54" s="23">
        <f>SUMIFS(B$5:B$211,G$5:G$211,1,B$5:B$211,B54)/B54*G54</f>
        <v>18</v>
      </c>
    </row>
    <row r="55" spans="1:8" ht="15.75" hidden="1" customHeight="1">
      <c r="A55" s="31" t="s">
        <v>119</v>
      </c>
      <c r="B55" s="31">
        <v>425</v>
      </c>
      <c r="C55" s="31"/>
      <c r="D55" s="31" t="s">
        <v>137</v>
      </c>
      <c r="E55" s="31" t="s">
        <v>138</v>
      </c>
      <c r="F55" s="141">
        <v>4</v>
      </c>
      <c r="G55" s="23">
        <f t="shared" si="0"/>
        <v>0</v>
      </c>
      <c r="H55" s="23">
        <f>SUMIFS(B$5:B$211,G$5:G$211,1,B$5:B$211,B55)/B55*G55</f>
        <v>0</v>
      </c>
    </row>
    <row r="56" spans="1:8" ht="15.75" hidden="1" customHeight="1">
      <c r="A56" s="31" t="s">
        <v>139</v>
      </c>
      <c r="B56" s="31">
        <v>230</v>
      </c>
      <c r="C56" s="31"/>
      <c r="D56" s="31" t="s">
        <v>137</v>
      </c>
      <c r="E56" s="31" t="s">
        <v>120</v>
      </c>
      <c r="F56" s="141">
        <v>4</v>
      </c>
      <c r="G56" s="23">
        <f t="shared" si="0"/>
        <v>0</v>
      </c>
      <c r="H56" s="23">
        <f>SUMIFS(B$5:B$211,G$5:G$211,1,B$5:B$211,B56)/B56*G56</f>
        <v>0</v>
      </c>
    </row>
    <row r="57" spans="1:8" ht="15.75" hidden="1" customHeight="1">
      <c r="A57" s="31" t="s">
        <v>88</v>
      </c>
      <c r="B57" s="31">
        <v>95</v>
      </c>
      <c r="C57" s="31"/>
      <c r="D57" s="31" t="s">
        <v>137</v>
      </c>
      <c r="E57" s="31" t="s">
        <v>140</v>
      </c>
      <c r="F57" s="141">
        <v>4</v>
      </c>
      <c r="G57" s="23">
        <f t="shared" si="0"/>
        <v>1</v>
      </c>
      <c r="H57" s="23">
        <f>SUMIFS(B$5:B$211,G$5:G$211,1,B$5:B$211,B57)/B57*G57</f>
        <v>11</v>
      </c>
    </row>
    <row r="58" spans="1:8" ht="15.75" hidden="1" customHeight="1">
      <c r="A58" s="31" t="s">
        <v>88</v>
      </c>
      <c r="B58" s="31">
        <v>150</v>
      </c>
      <c r="C58" s="31"/>
      <c r="D58" s="31" t="s">
        <v>140</v>
      </c>
      <c r="E58" s="31" t="s">
        <v>141</v>
      </c>
      <c r="F58" s="141">
        <v>4</v>
      </c>
      <c r="G58" s="23">
        <f t="shared" si="0"/>
        <v>1</v>
      </c>
      <c r="H58" s="23">
        <f>SUMIFS(B$5:B$211,G$5:G$211,1,B$5:B$211,B58)/B58*G58</f>
        <v>4</v>
      </c>
    </row>
    <row r="59" spans="1:8" ht="15.75" hidden="1" customHeight="1">
      <c r="A59" s="31" t="s">
        <v>88</v>
      </c>
      <c r="B59" s="31">
        <v>175</v>
      </c>
      <c r="C59" s="31"/>
      <c r="D59" s="31" t="s">
        <v>137</v>
      </c>
      <c r="E59" s="31" t="s">
        <v>142</v>
      </c>
      <c r="F59" s="141">
        <v>4</v>
      </c>
      <c r="G59" s="23">
        <f t="shared" si="0"/>
        <v>1</v>
      </c>
      <c r="H59" s="23">
        <f>SUMIFS(B$5:B$211,G$5:G$211,1,B$5:B$211,B59)/B59*G59</f>
        <v>2</v>
      </c>
    </row>
    <row r="60" spans="1:8" ht="15.75" hidden="1" customHeight="1">
      <c r="A60" s="31" t="s">
        <v>88</v>
      </c>
      <c r="B60" s="31">
        <v>80</v>
      </c>
      <c r="C60" s="31"/>
      <c r="D60" s="31" t="s">
        <v>137</v>
      </c>
      <c r="E60" s="31" t="s">
        <v>143</v>
      </c>
      <c r="F60" s="141">
        <v>4</v>
      </c>
      <c r="G60" s="23">
        <f t="shared" si="0"/>
        <v>1</v>
      </c>
      <c r="H60" s="23">
        <f>SUMIFS(B$5:B$211,G$5:G$211,1,B$5:B$211,B60)/B60*G60</f>
        <v>10</v>
      </c>
    </row>
    <row r="61" spans="1:8" ht="15.75" hidden="1" customHeight="1">
      <c r="A61" s="31" t="s">
        <v>88</v>
      </c>
      <c r="B61" s="31">
        <v>85</v>
      </c>
      <c r="C61" s="31"/>
      <c r="D61" s="31" t="s">
        <v>143</v>
      </c>
      <c r="E61" s="31" t="s">
        <v>144</v>
      </c>
      <c r="F61" s="141">
        <v>4</v>
      </c>
      <c r="G61" s="23">
        <f t="shared" si="0"/>
        <v>1</v>
      </c>
      <c r="H61" s="23">
        <f>SUMIFS(B$5:B$211,G$5:G$211,1,B$5:B$211,B61)/B61*G61</f>
        <v>12</v>
      </c>
    </row>
    <row r="62" spans="1:8" ht="15.75" hidden="1" customHeight="1">
      <c r="A62" s="31" t="s">
        <v>88</v>
      </c>
      <c r="B62" s="31">
        <v>90</v>
      </c>
      <c r="C62" s="31"/>
      <c r="D62" s="31" t="s">
        <v>144</v>
      </c>
      <c r="E62" s="31" t="s">
        <v>145</v>
      </c>
      <c r="F62" s="141">
        <v>4</v>
      </c>
      <c r="G62" s="23">
        <f t="shared" si="0"/>
        <v>1</v>
      </c>
      <c r="H62" s="23">
        <f>SUMIFS(B$5:B$211,G$5:G$211,1,B$5:B$211,B62)/B62*G62</f>
        <v>19</v>
      </c>
    </row>
    <row r="63" spans="1:8" ht="15.75" hidden="1" customHeight="1">
      <c r="A63" s="31" t="s">
        <v>88</v>
      </c>
      <c r="B63" s="31">
        <v>120</v>
      </c>
      <c r="C63" s="31"/>
      <c r="D63" s="31" t="s">
        <v>137</v>
      </c>
      <c r="E63" s="31" t="s">
        <v>146</v>
      </c>
      <c r="F63" s="141">
        <v>4</v>
      </c>
      <c r="G63" s="23">
        <f t="shared" si="0"/>
        <v>1</v>
      </c>
      <c r="H63" s="23">
        <f>SUMIFS(B$5:B$211,G$5:G$211,1,B$5:B$211,B63)/B63*G63</f>
        <v>6</v>
      </c>
    </row>
    <row r="64" spans="1:8" ht="15.75" hidden="1" customHeight="1">
      <c r="A64" s="31" t="s">
        <v>88</v>
      </c>
      <c r="B64" s="31">
        <v>85</v>
      </c>
      <c r="C64" s="31"/>
      <c r="D64" s="31" t="s">
        <v>146</v>
      </c>
      <c r="E64" s="31" t="s">
        <v>147</v>
      </c>
      <c r="F64" s="141">
        <v>4</v>
      </c>
      <c r="G64" s="23">
        <f t="shared" si="0"/>
        <v>1</v>
      </c>
      <c r="H64" s="23">
        <f>SUMIFS(B$5:B$211,G$5:G$211,1,B$5:B$211,B64)/B64*G64</f>
        <v>12</v>
      </c>
    </row>
    <row r="65" spans="1:8" ht="15.75" hidden="1" customHeight="1">
      <c r="A65" s="31" t="s">
        <v>88</v>
      </c>
      <c r="B65" s="31">
        <v>75</v>
      </c>
      <c r="C65" s="31"/>
      <c r="D65" s="31" t="s">
        <v>147</v>
      </c>
      <c r="E65" s="31" t="s">
        <v>148</v>
      </c>
      <c r="F65" s="141">
        <v>4</v>
      </c>
      <c r="G65" s="23">
        <f t="shared" si="0"/>
        <v>1</v>
      </c>
      <c r="H65" s="23">
        <f>SUMIFS(B$5:B$211,G$5:G$211,1,B$5:B$211,B65)/B65*G65</f>
        <v>11</v>
      </c>
    </row>
    <row r="66" spans="1:8" ht="15.75" hidden="1" customHeight="1">
      <c r="A66" s="31" t="s">
        <v>88</v>
      </c>
      <c r="B66" s="31">
        <v>95</v>
      </c>
      <c r="C66" s="31"/>
      <c r="D66" s="31" t="s">
        <v>120</v>
      </c>
      <c r="E66" s="31" t="s">
        <v>149</v>
      </c>
      <c r="F66" s="141">
        <v>4</v>
      </c>
      <c r="G66" s="23">
        <f t="shared" si="0"/>
        <v>1</v>
      </c>
      <c r="H66" s="23">
        <f>SUMIFS(B$5:B$211,G$5:G$211,1,B$5:B$211,B66)/B66*G66</f>
        <v>11</v>
      </c>
    </row>
    <row r="67" spans="1:8" ht="15.75" hidden="1" customHeight="1">
      <c r="A67" s="31" t="s">
        <v>88</v>
      </c>
      <c r="B67" s="31">
        <v>100</v>
      </c>
      <c r="C67" s="31"/>
      <c r="D67" s="31" t="s">
        <v>149</v>
      </c>
      <c r="E67" s="31" t="s">
        <v>150</v>
      </c>
      <c r="F67" s="141">
        <v>4</v>
      </c>
      <c r="G67" s="23">
        <f t="shared" si="0"/>
        <v>1</v>
      </c>
      <c r="H67" s="23">
        <f>SUMIFS(B$5:B$211,G$5:G$211,1,B$5:B$211,B67)/B67*G67</f>
        <v>18</v>
      </c>
    </row>
    <row r="68" spans="1:8" ht="15.75" hidden="1" customHeight="1">
      <c r="A68" s="31" t="s">
        <v>88</v>
      </c>
      <c r="B68" s="31">
        <v>85</v>
      </c>
      <c r="C68" s="31"/>
      <c r="D68" s="31" t="s">
        <v>120</v>
      </c>
      <c r="E68" s="31" t="s">
        <v>151</v>
      </c>
      <c r="F68" s="141">
        <v>4</v>
      </c>
      <c r="G68" s="23">
        <f t="shared" si="0"/>
        <v>1</v>
      </c>
      <c r="H68" s="23">
        <f>SUMIFS(B$5:B$211,G$5:G$211,1,B$5:B$211,B68)/B68*G68</f>
        <v>12</v>
      </c>
    </row>
    <row r="69" spans="1:8" ht="15.75" hidden="1" customHeight="1">
      <c r="A69" s="31" t="s">
        <v>88</v>
      </c>
      <c r="B69" s="31">
        <v>100</v>
      </c>
      <c r="C69" s="31"/>
      <c r="D69" s="31" t="s">
        <v>151</v>
      </c>
      <c r="E69" s="31" t="s">
        <v>152</v>
      </c>
      <c r="F69" s="141">
        <v>4</v>
      </c>
      <c r="G69" s="23">
        <f t="shared" si="0"/>
        <v>1</v>
      </c>
      <c r="H69" s="23">
        <f>SUMIFS(B$5:B$211,G$5:G$211,1,B$5:B$211,B69)/B69*G69</f>
        <v>18</v>
      </c>
    </row>
    <row r="70" spans="1:8" ht="15.75" hidden="1" customHeight="1">
      <c r="A70" s="31" t="s">
        <v>88</v>
      </c>
      <c r="B70" s="31">
        <v>105</v>
      </c>
      <c r="C70" s="31"/>
      <c r="D70" s="31" t="s">
        <v>151</v>
      </c>
      <c r="E70" s="31" t="s">
        <v>153</v>
      </c>
      <c r="F70" s="141">
        <v>4</v>
      </c>
      <c r="G70" s="23">
        <f t="shared" si="0"/>
        <v>1</v>
      </c>
      <c r="H70" s="23">
        <f>SUMIFS(B$5:B$211,G$5:G$211,1,B$5:B$211,B70)/B70*G70</f>
        <v>16</v>
      </c>
    </row>
    <row r="71" spans="1:8" ht="15.75" hidden="1" customHeight="1">
      <c r="A71" s="31" t="s">
        <v>119</v>
      </c>
      <c r="B71" s="31">
        <v>425</v>
      </c>
      <c r="C71" s="31"/>
      <c r="D71" s="31" t="s">
        <v>154</v>
      </c>
      <c r="E71" s="31" t="s">
        <v>138</v>
      </c>
      <c r="F71" s="141">
        <v>5</v>
      </c>
      <c r="G71" s="23">
        <f t="shared" si="0"/>
        <v>0</v>
      </c>
      <c r="H71" s="23">
        <f>SUMIFS(B$5:B$211,G$5:G$211,1,B$5:B$211,B71)/B71*G71</f>
        <v>0</v>
      </c>
    </row>
    <row r="72" spans="1:8" ht="15.75" hidden="1" customHeight="1">
      <c r="A72" s="31" t="s">
        <v>119</v>
      </c>
      <c r="B72" s="31">
        <v>285</v>
      </c>
      <c r="C72" s="31"/>
      <c r="D72" s="31" t="s">
        <v>155</v>
      </c>
      <c r="E72" s="31" t="s">
        <v>156</v>
      </c>
      <c r="F72" s="141">
        <v>5</v>
      </c>
      <c r="G72" s="23">
        <f t="shared" si="0"/>
        <v>0</v>
      </c>
      <c r="H72" s="23">
        <f>SUMIFS(B$5:B$211,G$5:G$211,1,B$5:B$211,B72)/B72*G72</f>
        <v>0</v>
      </c>
    </row>
    <row r="73" spans="1:8" ht="15.75" hidden="1" customHeight="1">
      <c r="A73" s="31" t="s">
        <v>85</v>
      </c>
      <c r="B73" s="31">
        <v>500</v>
      </c>
      <c r="C73" s="31"/>
      <c r="D73" s="31" t="s">
        <v>138</v>
      </c>
      <c r="E73" s="31" t="s">
        <v>157</v>
      </c>
      <c r="F73" s="141">
        <v>5</v>
      </c>
      <c r="G73" s="23">
        <f t="shared" si="0"/>
        <v>0</v>
      </c>
      <c r="H73" s="23">
        <f>SUMIFS(B$5:B$211,G$5:G$211,1,B$5:B$211,B73)/B73*G73</f>
        <v>0</v>
      </c>
    </row>
    <row r="74" spans="1:8" ht="15.75" hidden="1" customHeight="1">
      <c r="A74" s="31" t="s">
        <v>88</v>
      </c>
      <c r="B74" s="31">
        <v>130</v>
      </c>
      <c r="C74" s="31"/>
      <c r="D74" s="31" t="s">
        <v>138</v>
      </c>
      <c r="E74" s="31" t="s">
        <v>158</v>
      </c>
      <c r="F74" s="141">
        <v>5</v>
      </c>
      <c r="G74" s="23">
        <f t="shared" si="0"/>
        <v>1</v>
      </c>
      <c r="H74" s="23">
        <f>SUMIFS(B$5:B$211,G$5:G$211,1,B$5:B$211,B74)/B74*G74</f>
        <v>5</v>
      </c>
    </row>
    <row r="75" spans="1:8" ht="15.75" hidden="1" customHeight="1">
      <c r="A75" s="31" t="s">
        <v>88</v>
      </c>
      <c r="B75" s="31">
        <v>110</v>
      </c>
      <c r="C75" s="31"/>
      <c r="D75" s="31" t="s">
        <v>158</v>
      </c>
      <c r="E75" s="31" t="s">
        <v>159</v>
      </c>
      <c r="F75" s="141">
        <v>5</v>
      </c>
      <c r="G75" s="23">
        <f t="shared" si="0"/>
        <v>1</v>
      </c>
      <c r="H75" s="23">
        <f>SUMIFS(B$5:B$211,G$5:G$211,1,B$5:B$211,B75)/B75*G75</f>
        <v>10</v>
      </c>
    </row>
    <row r="76" spans="1:8" ht="15.75" hidden="1" customHeight="1">
      <c r="A76" s="31" t="s">
        <v>88</v>
      </c>
      <c r="B76" s="31">
        <v>160</v>
      </c>
      <c r="C76" s="31"/>
      <c r="D76" s="31" t="s">
        <v>159</v>
      </c>
      <c r="E76" s="31" t="s">
        <v>160</v>
      </c>
      <c r="F76" s="141">
        <v>5</v>
      </c>
      <c r="G76" s="23">
        <f t="shared" si="0"/>
        <v>1</v>
      </c>
      <c r="H76" s="23">
        <f>SUMIFS(B$5:B$211,G$5:G$211,1,B$5:B$211,B76)/B76*G76</f>
        <v>3</v>
      </c>
    </row>
    <row r="77" spans="1:8" ht="15.75" hidden="1" customHeight="1">
      <c r="A77" s="31" t="s">
        <v>88</v>
      </c>
      <c r="B77" s="31">
        <v>100</v>
      </c>
      <c r="C77" s="31"/>
      <c r="D77" s="31" t="s">
        <v>160</v>
      </c>
      <c r="E77" s="31" t="s">
        <v>161</v>
      </c>
      <c r="F77" s="141">
        <v>5</v>
      </c>
      <c r="G77" s="23">
        <f t="shared" si="0"/>
        <v>1</v>
      </c>
      <c r="H77" s="23">
        <f>SUMIFS(B$5:B$211,G$5:G$211,1,B$5:B$211,B77)/B77*G77</f>
        <v>18</v>
      </c>
    </row>
    <row r="78" spans="1:8" ht="15.75" hidden="1" customHeight="1">
      <c r="A78" s="31" t="s">
        <v>88</v>
      </c>
      <c r="B78" s="31">
        <v>70</v>
      </c>
      <c r="C78" s="31"/>
      <c r="D78" s="31" t="s">
        <v>138</v>
      </c>
      <c r="E78" s="31" t="s">
        <v>162</v>
      </c>
      <c r="F78" s="141">
        <v>5</v>
      </c>
      <c r="G78" s="23">
        <f t="shared" si="0"/>
        <v>1</v>
      </c>
      <c r="H78" s="23">
        <f>SUMIFS(B$5:B$211,G$5:G$211,1,B$5:B$211,B78)/B78*G78</f>
        <v>6</v>
      </c>
    </row>
    <row r="79" spans="1:8" ht="15.75" hidden="1" customHeight="1">
      <c r="A79" s="31" t="s">
        <v>88</v>
      </c>
      <c r="B79" s="31">
        <v>160</v>
      </c>
      <c r="C79" s="31"/>
      <c r="D79" s="31" t="s">
        <v>162</v>
      </c>
      <c r="E79" s="31" t="s">
        <v>163</v>
      </c>
      <c r="F79" s="141">
        <v>5</v>
      </c>
      <c r="G79" s="23">
        <f t="shared" si="0"/>
        <v>1</v>
      </c>
      <c r="H79" s="23">
        <f>SUMIFS(B$5:B$211,G$5:G$211,1,B$5:B$211,B79)/B79*G79</f>
        <v>3</v>
      </c>
    </row>
    <row r="80" spans="1:8" ht="15.75" hidden="1" customHeight="1">
      <c r="A80" s="31" t="s">
        <v>88</v>
      </c>
      <c r="B80" s="31">
        <v>115</v>
      </c>
      <c r="C80" s="31"/>
      <c r="D80" s="31" t="s">
        <v>138</v>
      </c>
      <c r="E80" s="31" t="s">
        <v>164</v>
      </c>
      <c r="F80" s="141">
        <v>5</v>
      </c>
      <c r="G80" s="23">
        <f t="shared" si="0"/>
        <v>1</v>
      </c>
      <c r="H80" s="23">
        <f>SUMIFS(B$5:B$211,G$5:G$211,1,B$5:B$211,B80)/B80*G80</f>
        <v>8</v>
      </c>
    </row>
    <row r="81" spans="1:8" ht="15.75" hidden="1" customHeight="1">
      <c r="A81" s="31" t="s">
        <v>88</v>
      </c>
      <c r="B81" s="31">
        <v>85</v>
      </c>
      <c r="C81" s="31"/>
      <c r="D81" s="31" t="s">
        <v>157</v>
      </c>
      <c r="E81" s="31" t="s">
        <v>165</v>
      </c>
      <c r="F81" s="141">
        <v>5</v>
      </c>
      <c r="G81" s="23">
        <f t="shared" si="0"/>
        <v>1</v>
      </c>
      <c r="H81" s="23">
        <f>SUMIFS(B$5:B$211,G$5:G$211,1,B$5:B$211,B81)/B81*G81</f>
        <v>12</v>
      </c>
    </row>
    <row r="82" spans="1:8" ht="15.75" hidden="1" customHeight="1">
      <c r="A82" s="31" t="s">
        <v>88</v>
      </c>
      <c r="B82" s="31">
        <v>95</v>
      </c>
      <c r="C82" s="31"/>
      <c r="D82" s="31" t="s">
        <v>165</v>
      </c>
      <c r="E82" s="31" t="s">
        <v>166</v>
      </c>
      <c r="F82" s="141">
        <v>5</v>
      </c>
      <c r="G82" s="23">
        <f t="shared" si="0"/>
        <v>1</v>
      </c>
      <c r="H82" s="23">
        <f>SUMIFS(B$5:B$211,G$5:G$211,1,B$5:B$211,B82)/B82*G82</f>
        <v>11</v>
      </c>
    </row>
    <row r="83" spans="1:8" ht="15.75" hidden="1" customHeight="1">
      <c r="A83" s="31" t="s">
        <v>88</v>
      </c>
      <c r="B83" s="31">
        <v>135</v>
      </c>
      <c r="C83" s="31"/>
      <c r="D83" s="31" t="s">
        <v>166</v>
      </c>
      <c r="E83" s="31" t="s">
        <v>167</v>
      </c>
      <c r="F83" s="141">
        <v>5</v>
      </c>
      <c r="G83" s="23">
        <f t="shared" si="0"/>
        <v>1</v>
      </c>
      <c r="H83" s="23">
        <f>SUMIFS(B$5:B$211,G$5:G$211,1,B$5:B$211,B83)/B83*G83</f>
        <v>5</v>
      </c>
    </row>
    <row r="84" spans="1:8" ht="15.75" hidden="1" customHeight="1">
      <c r="A84" s="31" t="s">
        <v>88</v>
      </c>
      <c r="B84" s="31">
        <v>105</v>
      </c>
      <c r="C84" s="31"/>
      <c r="D84" s="31" t="s">
        <v>167</v>
      </c>
      <c r="E84" s="31" t="s">
        <v>168</v>
      </c>
      <c r="F84" s="141">
        <v>5</v>
      </c>
      <c r="G84" s="23">
        <f t="shared" si="0"/>
        <v>1</v>
      </c>
      <c r="H84" s="23">
        <f>SUMIFS(B$5:B$211,G$5:G$211,1,B$5:B$211,B84)/B84*G84</f>
        <v>16</v>
      </c>
    </row>
    <row r="85" spans="1:8" ht="15.75" hidden="1" customHeight="1">
      <c r="A85" s="31" t="s">
        <v>88</v>
      </c>
      <c r="B85" s="31">
        <v>175</v>
      </c>
      <c r="C85" s="31"/>
      <c r="D85" s="31" t="s">
        <v>157</v>
      </c>
      <c r="E85" s="31" t="s">
        <v>169</v>
      </c>
      <c r="F85" s="141">
        <v>5</v>
      </c>
      <c r="G85" s="23">
        <f t="shared" si="0"/>
        <v>1</v>
      </c>
      <c r="H85" s="23">
        <f>SUMIFS(B$5:B$211,G$5:G$211,1,B$5:B$211,B85)/B85*G85</f>
        <v>2</v>
      </c>
    </row>
    <row r="86" spans="1:8" ht="15.75" hidden="1" customHeight="1">
      <c r="A86" s="31" t="s">
        <v>88</v>
      </c>
      <c r="B86" s="31">
        <v>95</v>
      </c>
      <c r="C86" s="31"/>
      <c r="D86" s="31" t="s">
        <v>169</v>
      </c>
      <c r="E86" s="31" t="s">
        <v>170</v>
      </c>
      <c r="F86" s="141">
        <v>5</v>
      </c>
      <c r="G86" s="23">
        <f t="shared" si="0"/>
        <v>1</v>
      </c>
      <c r="H86" s="23">
        <f>SUMIFS(B$5:B$211,G$5:G$211,1,B$5:B$211,B86)/B86*G86</f>
        <v>11</v>
      </c>
    </row>
    <row r="87" spans="1:8" ht="15.75" hidden="1" customHeight="1">
      <c r="A87" s="31" t="s">
        <v>119</v>
      </c>
      <c r="B87" s="29">
        <v>300</v>
      </c>
      <c r="C87" s="29"/>
      <c r="D87" s="31" t="s">
        <v>171</v>
      </c>
      <c r="E87" s="31" t="s">
        <v>172</v>
      </c>
      <c r="F87" s="141">
        <v>6</v>
      </c>
      <c r="G87" s="23">
        <f t="shared" si="0"/>
        <v>0</v>
      </c>
      <c r="H87" s="23">
        <f>SUMIFS(B$5:B$211,G$5:G$211,1,B$5:B$211,B87)/B87*G87</f>
        <v>0</v>
      </c>
    </row>
    <row r="88" spans="1:8" ht="15.75" hidden="1" customHeight="1">
      <c r="A88" s="31" t="s">
        <v>119</v>
      </c>
      <c r="B88" s="29">
        <v>525</v>
      </c>
      <c r="C88" s="29"/>
      <c r="D88" s="31" t="s">
        <v>171</v>
      </c>
      <c r="E88" s="31" t="s">
        <v>173</v>
      </c>
      <c r="F88" s="141">
        <v>6</v>
      </c>
      <c r="G88" s="23">
        <f t="shared" si="0"/>
        <v>0</v>
      </c>
      <c r="H88" s="23">
        <f>SUMIFS(B$5:B$211,G$5:G$211,1,B$5:B$211,B88)/B88*G88</f>
        <v>0</v>
      </c>
    </row>
    <row r="89" spans="1:8" ht="15.75" hidden="1" customHeight="1">
      <c r="A89" s="206" t="s">
        <v>88</v>
      </c>
      <c r="B89" s="206">
        <v>60</v>
      </c>
      <c r="C89" s="206">
        <v>83</v>
      </c>
      <c r="D89" s="206" t="s">
        <v>171</v>
      </c>
      <c r="E89" s="206" t="s">
        <v>174</v>
      </c>
      <c r="F89" s="207">
        <v>6</v>
      </c>
      <c r="G89" s="23">
        <f t="shared" si="0"/>
        <v>1</v>
      </c>
      <c r="H89" s="208">
        <f>SUMIFS(B$5:B$211,G$5:G$211,1,B$5:B$211,B89)/B89*G89</f>
        <v>2</v>
      </c>
    </row>
    <row r="90" spans="1:8" ht="15.75" hidden="1" customHeight="1">
      <c r="A90" s="206" t="s">
        <v>88</v>
      </c>
      <c r="B90" s="206">
        <v>115</v>
      </c>
      <c r="C90" s="206">
        <v>118</v>
      </c>
      <c r="D90" s="206" t="s">
        <v>174</v>
      </c>
      <c r="E90" s="206" t="s">
        <v>175</v>
      </c>
      <c r="F90" s="207">
        <v>6</v>
      </c>
      <c r="G90" s="23">
        <f t="shared" si="0"/>
        <v>1</v>
      </c>
      <c r="H90" s="208">
        <f>SUMIFS(B$5:B$211,G$5:G$211,1,B$5:B$211,B90)/B90*G90</f>
        <v>8</v>
      </c>
    </row>
    <row r="91" spans="1:8" ht="15.75" hidden="1" customHeight="1">
      <c r="A91" s="31" t="s">
        <v>88</v>
      </c>
      <c r="B91" s="31">
        <v>105</v>
      </c>
      <c r="C91" s="31"/>
      <c r="D91" s="31" t="s">
        <v>175</v>
      </c>
      <c r="E91" s="31" t="s">
        <v>176</v>
      </c>
      <c r="F91" s="141">
        <v>6</v>
      </c>
      <c r="G91" s="23">
        <f t="shared" si="0"/>
        <v>1</v>
      </c>
      <c r="H91" s="23">
        <f>SUMIFS(B$5:B$211,G$5:G$211,1,B$5:B$211,B91)/B91*G91</f>
        <v>16</v>
      </c>
    </row>
    <row r="92" spans="1:8" ht="15.75" hidden="1" customHeight="1">
      <c r="A92" s="31" t="s">
        <v>88</v>
      </c>
      <c r="B92" s="31">
        <v>165</v>
      </c>
      <c r="C92" s="31"/>
      <c r="D92" s="31" t="s">
        <v>176</v>
      </c>
      <c r="E92" s="31" t="s">
        <v>177</v>
      </c>
      <c r="F92" s="141">
        <v>6</v>
      </c>
      <c r="G92" s="23">
        <f t="shared" si="0"/>
        <v>1</v>
      </c>
      <c r="H92" s="23">
        <f>SUMIFS(B$5:B$211,G$5:G$211,1,B$5:B$211,B92)/B92*G92</f>
        <v>1</v>
      </c>
    </row>
    <row r="93" spans="1:8" ht="15.75" hidden="1" customHeight="1">
      <c r="A93" s="31" t="s">
        <v>88</v>
      </c>
      <c r="B93" s="31">
        <v>110</v>
      </c>
      <c r="C93" s="31"/>
      <c r="D93" s="31" t="s">
        <v>177</v>
      </c>
      <c r="E93" s="31" t="s">
        <v>178</v>
      </c>
      <c r="F93" s="141">
        <v>6</v>
      </c>
      <c r="G93" s="23">
        <f t="shared" si="0"/>
        <v>1</v>
      </c>
      <c r="H93" s="23">
        <f>SUMIFS(B$5:B$211,G$5:G$211,1,B$5:B$211,B93)/B93*G93</f>
        <v>10</v>
      </c>
    </row>
    <row r="94" spans="1:8" ht="15.75" hidden="1" customHeight="1">
      <c r="A94" s="31" t="s">
        <v>88</v>
      </c>
      <c r="B94" s="31">
        <v>70</v>
      </c>
      <c r="C94" s="31"/>
      <c r="D94" s="31" t="s">
        <v>171</v>
      </c>
      <c r="E94" s="31" t="s">
        <v>179</v>
      </c>
      <c r="F94" s="141">
        <v>6</v>
      </c>
      <c r="G94" s="23">
        <f t="shared" si="0"/>
        <v>1</v>
      </c>
      <c r="H94" s="23">
        <f>SUMIFS(B$5:B$211,G$5:G$211,1,B$5:B$211,B94)/B94*G94</f>
        <v>6</v>
      </c>
    </row>
    <row r="95" spans="1:8" ht="15.75" hidden="1" customHeight="1">
      <c r="A95" s="31" t="s">
        <v>88</v>
      </c>
      <c r="B95" s="31">
        <v>85</v>
      </c>
      <c r="C95" s="31"/>
      <c r="D95" s="31" t="s">
        <v>172</v>
      </c>
      <c r="E95" s="31" t="s">
        <v>180</v>
      </c>
      <c r="F95" s="141">
        <v>6</v>
      </c>
      <c r="G95" s="23">
        <f t="shared" si="0"/>
        <v>1</v>
      </c>
      <c r="H95" s="23">
        <f>SUMIFS(B$5:B$211,G$5:G$211,1,B$5:B$211,B95)/B95*G95</f>
        <v>12</v>
      </c>
    </row>
    <row r="96" spans="1:8" ht="15.75" hidden="1" customHeight="1">
      <c r="A96" s="31" t="s">
        <v>88</v>
      </c>
      <c r="B96" s="31">
        <v>70</v>
      </c>
      <c r="C96" s="31"/>
      <c r="D96" s="31" t="s">
        <v>180</v>
      </c>
      <c r="E96" s="31" t="s">
        <v>181</v>
      </c>
      <c r="F96" s="141">
        <v>6</v>
      </c>
      <c r="G96" s="23">
        <f t="shared" si="0"/>
        <v>1</v>
      </c>
      <c r="H96" s="23">
        <f>SUMIFS(B$5:B$211,G$5:G$211,1,B$5:B$211,B96)/B96*G96</f>
        <v>6</v>
      </c>
    </row>
    <row r="97" spans="1:8" ht="15.75" hidden="1" customHeight="1">
      <c r="A97" s="31" t="s">
        <v>88</v>
      </c>
      <c r="B97" s="31">
        <v>80</v>
      </c>
      <c r="C97" s="31"/>
      <c r="D97" s="31" t="s">
        <v>181</v>
      </c>
      <c r="E97" s="31" t="s">
        <v>182</v>
      </c>
      <c r="F97" s="141">
        <v>6</v>
      </c>
      <c r="G97" s="23">
        <f t="shared" si="0"/>
        <v>1</v>
      </c>
      <c r="H97" s="23">
        <f>SUMIFS(B$5:B$211,G$5:G$211,1,B$5:B$211,B97)/B97*G97</f>
        <v>10</v>
      </c>
    </row>
    <row r="98" spans="1:8" ht="15.75" hidden="1" customHeight="1">
      <c r="A98" s="31" t="s">
        <v>88</v>
      </c>
      <c r="B98" s="31">
        <v>110</v>
      </c>
      <c r="C98" s="31"/>
      <c r="D98" s="31" t="s">
        <v>182</v>
      </c>
      <c r="E98" s="31" t="s">
        <v>183</v>
      </c>
      <c r="F98" s="141">
        <v>6</v>
      </c>
      <c r="G98" s="23">
        <f t="shared" si="0"/>
        <v>1</v>
      </c>
      <c r="H98" s="23">
        <f>SUMIFS(B$5:B$211,G$5:G$211,1,B$5:B$211,B98)/B98*G98</f>
        <v>10</v>
      </c>
    </row>
    <row r="99" spans="1:8" ht="15.75" hidden="1" customHeight="1">
      <c r="A99" s="31" t="s">
        <v>88</v>
      </c>
      <c r="B99" s="31">
        <v>75</v>
      </c>
      <c r="C99" s="31"/>
      <c r="D99" s="31" t="s">
        <v>172</v>
      </c>
      <c r="E99" s="31" t="s">
        <v>184</v>
      </c>
      <c r="F99" s="141">
        <v>6</v>
      </c>
      <c r="G99" s="23">
        <f t="shared" si="0"/>
        <v>1</v>
      </c>
      <c r="H99" s="23">
        <f>SUMIFS(B$5:B$211,G$5:G$211,1,B$5:B$211,B99)/B99*G99</f>
        <v>11</v>
      </c>
    </row>
    <row r="100" spans="1:8" ht="15.75" hidden="1" customHeight="1">
      <c r="A100" s="31" t="s">
        <v>88</v>
      </c>
      <c r="B100" s="31">
        <v>95</v>
      </c>
      <c r="C100" s="31"/>
      <c r="D100" s="31" t="s">
        <v>184</v>
      </c>
      <c r="E100" s="31" t="s">
        <v>185</v>
      </c>
      <c r="F100" s="141">
        <v>6</v>
      </c>
      <c r="G100" s="23">
        <f t="shared" si="0"/>
        <v>1</v>
      </c>
      <c r="H100" s="23">
        <f>SUMIFS(B$5:B$211,G$5:G$211,1,B$5:B$211,B100)/B100*G100</f>
        <v>11</v>
      </c>
    </row>
    <row r="101" spans="1:8" ht="15.75" hidden="1" customHeight="1">
      <c r="A101" s="31" t="s">
        <v>88</v>
      </c>
      <c r="B101" s="31">
        <v>120</v>
      </c>
      <c r="C101" s="31"/>
      <c r="D101" s="31" t="s">
        <v>184</v>
      </c>
      <c r="E101" s="31" t="s">
        <v>186</v>
      </c>
      <c r="F101" s="141">
        <v>6</v>
      </c>
      <c r="G101" s="23">
        <f t="shared" si="0"/>
        <v>1</v>
      </c>
      <c r="H101" s="23">
        <f>SUMIFS(B$5:B$211,G$5:G$211,1,B$5:B$211,B101)/B101*G101</f>
        <v>6</v>
      </c>
    </row>
    <row r="102" spans="1:8" ht="15.75" hidden="1" customHeight="1">
      <c r="A102" s="31" t="s">
        <v>88</v>
      </c>
      <c r="B102" s="31">
        <v>100</v>
      </c>
      <c r="C102" s="31"/>
      <c r="D102" s="31" t="s">
        <v>172</v>
      </c>
      <c r="E102" s="31" t="s">
        <v>187</v>
      </c>
      <c r="F102" s="141">
        <v>6</v>
      </c>
      <c r="G102" s="23">
        <f t="shared" si="0"/>
        <v>1</v>
      </c>
      <c r="H102" s="23">
        <f>SUMIFS(B$5:B$211,G$5:G$211,1,B$5:B$211,B102)/B102*G102</f>
        <v>18</v>
      </c>
    </row>
    <row r="103" spans="1:8" ht="15.75" customHeight="1">
      <c r="A103" s="31" t="s">
        <v>85</v>
      </c>
      <c r="B103" s="29">
        <v>480</v>
      </c>
      <c r="C103" s="29">
        <v>441</v>
      </c>
      <c r="D103" s="31" t="s">
        <v>173</v>
      </c>
      <c r="E103" s="31" t="s">
        <v>188</v>
      </c>
      <c r="F103" s="141">
        <v>7</v>
      </c>
      <c r="G103" s="23">
        <f t="shared" si="0"/>
        <v>0</v>
      </c>
      <c r="H103" s="23">
        <f>SUMIFS(B$5:B$211,G$5:G$211,1,B$5:B$211,B103)/B103*G103</f>
        <v>0</v>
      </c>
    </row>
    <row r="104" spans="1:8" ht="15.75" customHeight="1">
      <c r="A104" s="31" t="s">
        <v>85</v>
      </c>
      <c r="B104" s="29">
        <v>390</v>
      </c>
      <c r="C104" s="209">
        <v>355</v>
      </c>
      <c r="D104" s="31" t="s">
        <v>173</v>
      </c>
      <c r="E104" s="31" t="s">
        <v>190</v>
      </c>
      <c r="F104" s="141">
        <v>7</v>
      </c>
      <c r="G104" s="23">
        <f t="shared" si="0"/>
        <v>0</v>
      </c>
      <c r="H104" s="23">
        <f>SUMIFS(B$5:B$211,G$5:G$211,1,B$5:B$211,B104)/B104*G104</f>
        <v>0</v>
      </c>
    </row>
    <row r="105" spans="1:8" ht="15.75" customHeight="1">
      <c r="A105" s="31" t="s">
        <v>85</v>
      </c>
      <c r="B105" s="29">
        <v>270</v>
      </c>
      <c r="C105" s="209">
        <v>240</v>
      </c>
      <c r="D105" s="31" t="s">
        <v>190</v>
      </c>
      <c r="E105" s="31" t="s">
        <v>255</v>
      </c>
      <c r="F105" s="141">
        <v>7</v>
      </c>
      <c r="G105" s="23">
        <v>0</v>
      </c>
      <c r="H105" s="23">
        <f>SUMIFS(B$5:B$211,G$5:G$211,1,B$5:B$211,B105)/B105*G105</f>
        <v>0</v>
      </c>
    </row>
    <row r="106" spans="1:8" ht="15.75" customHeight="1">
      <c r="A106" s="31" t="s">
        <v>88</v>
      </c>
      <c r="B106" s="31">
        <v>100</v>
      </c>
      <c r="C106" s="31">
        <v>96</v>
      </c>
      <c r="D106" s="31" t="s">
        <v>173</v>
      </c>
      <c r="E106" s="31" t="s">
        <v>191</v>
      </c>
      <c r="F106" s="141">
        <v>7</v>
      </c>
      <c r="G106" s="23">
        <f t="shared" si="0"/>
        <v>1</v>
      </c>
      <c r="H106" s="23">
        <f>SUMIFS(B$5:B$211,G$5:G$211,1,B$5:B$211,B106)/B106*G106</f>
        <v>18</v>
      </c>
    </row>
    <row r="107" spans="1:8" ht="15.75" customHeight="1">
      <c r="A107" s="31" t="s">
        <v>88</v>
      </c>
      <c r="B107" s="31">
        <v>110</v>
      </c>
      <c r="C107" s="31">
        <v>102</v>
      </c>
      <c r="D107" s="31" t="s">
        <v>173</v>
      </c>
      <c r="E107" s="31" t="s">
        <v>192</v>
      </c>
      <c r="F107" s="141">
        <v>7</v>
      </c>
      <c r="G107" s="23">
        <f t="shared" si="0"/>
        <v>1</v>
      </c>
      <c r="H107" s="23">
        <f>SUMIFS(B$5:B$211,G$5:G$211,1,B$5:B$211,B107)/B107*G107</f>
        <v>10</v>
      </c>
    </row>
    <row r="108" spans="1:8" ht="15.75" customHeight="1">
      <c r="A108" s="31" t="s">
        <v>88</v>
      </c>
      <c r="B108" s="31">
        <v>80</v>
      </c>
      <c r="C108" s="31">
        <v>77</v>
      </c>
      <c r="D108" s="31" t="s">
        <v>192</v>
      </c>
      <c r="E108" s="31" t="s">
        <v>193</v>
      </c>
      <c r="F108" s="141">
        <v>7</v>
      </c>
      <c r="G108" s="23">
        <f t="shared" si="0"/>
        <v>1</v>
      </c>
      <c r="H108" s="23">
        <f>SUMIFS(B$5:B$211,G$5:G$211,1,B$5:B$211,B108)/B108*G108</f>
        <v>10</v>
      </c>
    </row>
    <row r="109" spans="1:8" ht="15.75" customHeight="1">
      <c r="A109" s="31" t="s">
        <v>88</v>
      </c>
      <c r="B109" s="31">
        <v>185</v>
      </c>
      <c r="C109" s="31">
        <v>175</v>
      </c>
      <c r="D109" s="31" t="s">
        <v>173</v>
      </c>
      <c r="E109" s="31" t="s">
        <v>194</v>
      </c>
      <c r="F109" s="141">
        <v>7</v>
      </c>
      <c r="G109" s="23">
        <f t="shared" si="0"/>
        <v>1</v>
      </c>
      <c r="H109" s="23">
        <f>SUMIFS(B$5:B$211,G$5:G$211,1,B$5:B$211,B109)/B109*G109</f>
        <v>1</v>
      </c>
    </row>
    <row r="110" spans="1:8" ht="15.75" customHeight="1">
      <c r="A110" s="31" t="s">
        <v>88</v>
      </c>
      <c r="B110" s="31">
        <v>100</v>
      </c>
      <c r="C110" s="31">
        <v>96</v>
      </c>
      <c r="D110" s="31" t="s">
        <v>194</v>
      </c>
      <c r="E110" s="31" t="s">
        <v>198</v>
      </c>
      <c r="F110" s="141">
        <v>7</v>
      </c>
      <c r="G110" s="23">
        <f t="shared" si="0"/>
        <v>1</v>
      </c>
      <c r="H110" s="23">
        <f>SUMIFS(B$5:B$211,G$5:G$211,1,B$5:B$211,B110)/B110*G110</f>
        <v>18</v>
      </c>
    </row>
    <row r="111" spans="1:8" ht="15.75" customHeight="1">
      <c r="A111" s="31" t="s">
        <v>88</v>
      </c>
      <c r="B111" s="31">
        <v>90</v>
      </c>
      <c r="C111" s="31">
        <v>83</v>
      </c>
      <c r="D111" s="31" t="s">
        <v>194</v>
      </c>
      <c r="E111" s="31" t="s">
        <v>195</v>
      </c>
      <c r="F111" s="141">
        <v>7</v>
      </c>
      <c r="G111" s="23">
        <f t="shared" si="0"/>
        <v>1</v>
      </c>
      <c r="H111" s="23">
        <f>SUMIFS(B$5:B$211,G$5:G$211,1,B$5:B$211,B111)/B111*G111</f>
        <v>19</v>
      </c>
    </row>
    <row r="112" spans="1:8" ht="15.75" customHeight="1">
      <c r="A112" s="31" t="s">
        <v>88</v>
      </c>
      <c r="B112" s="31">
        <v>75</v>
      </c>
      <c r="C112" s="31">
        <v>71</v>
      </c>
      <c r="D112" s="31" t="s">
        <v>195</v>
      </c>
      <c r="E112" s="31" t="s">
        <v>197</v>
      </c>
      <c r="F112" s="141">
        <v>7</v>
      </c>
      <c r="G112" s="23">
        <f t="shared" si="0"/>
        <v>1</v>
      </c>
      <c r="H112" s="23">
        <f>SUMIFS(B$5:B$211,G$5:G$211,1,B$5:B$211,B112)/B112*G112</f>
        <v>11</v>
      </c>
    </row>
    <row r="113" spans="1:8" ht="15.75" customHeight="1">
      <c r="A113" s="31" t="s">
        <v>88</v>
      </c>
      <c r="B113" s="31">
        <v>125</v>
      </c>
      <c r="C113" s="31">
        <v>117</v>
      </c>
      <c r="D113" s="31" t="s">
        <v>190</v>
      </c>
      <c r="E113" s="31" t="s">
        <v>196</v>
      </c>
      <c r="F113" s="141">
        <v>7</v>
      </c>
      <c r="G113" s="23">
        <f t="shared" si="0"/>
        <v>1</v>
      </c>
      <c r="H113" s="23">
        <f>SUMIFS(B$5:B$211,G$5:G$211,1,B$5:B$211,B113)/B113*G113</f>
        <v>7</v>
      </c>
    </row>
    <row r="114" spans="1:8" ht="15.75" customHeight="1">
      <c r="A114" s="31" t="s">
        <v>88</v>
      </c>
      <c r="B114" s="31">
        <v>120</v>
      </c>
      <c r="C114" s="31">
        <v>114</v>
      </c>
      <c r="D114" s="31" t="s">
        <v>196</v>
      </c>
      <c r="E114" s="31" t="s">
        <v>199</v>
      </c>
      <c r="F114" s="141">
        <v>7</v>
      </c>
      <c r="G114" s="23">
        <f t="shared" si="0"/>
        <v>1</v>
      </c>
      <c r="H114" s="23">
        <f>SUMIFS(B$5:B$211,G$5:G$211,1,B$5:B$211,B114)/B114*G114</f>
        <v>6</v>
      </c>
    </row>
    <row r="115" spans="1:8" ht="15.75" customHeight="1">
      <c r="A115" s="31" t="s">
        <v>88</v>
      </c>
      <c r="B115" s="31">
        <v>155</v>
      </c>
      <c r="C115" s="31">
        <v>144</v>
      </c>
      <c r="D115" s="31" t="s">
        <v>190</v>
      </c>
      <c r="E115" s="31" t="s">
        <v>201</v>
      </c>
      <c r="F115" s="141">
        <v>7</v>
      </c>
      <c r="G115" s="23">
        <f t="shared" si="0"/>
        <v>1</v>
      </c>
      <c r="H115" s="23">
        <f>SUMIFS(B$5:B$211,G$5:G$211,1,B$5:B$211,B115)/B115*G115</f>
        <v>4</v>
      </c>
    </row>
    <row r="116" spans="1:8" ht="15.75" customHeight="1">
      <c r="A116" s="31" t="s">
        <v>88</v>
      </c>
      <c r="B116" s="31">
        <v>90</v>
      </c>
      <c r="C116" s="31">
        <v>87</v>
      </c>
      <c r="D116" s="31" t="s">
        <v>201</v>
      </c>
      <c r="E116" s="31" t="s">
        <v>202</v>
      </c>
      <c r="F116" s="141">
        <v>7</v>
      </c>
      <c r="G116" s="23">
        <f t="shared" si="0"/>
        <v>1</v>
      </c>
      <c r="H116" s="23">
        <f>SUMIFS(B$5:B$211,G$5:G$211,1,B$5:B$211,B116)/B116*G116</f>
        <v>19</v>
      </c>
    </row>
    <row r="117" spans="1:8" ht="15.75" hidden="1" customHeight="1">
      <c r="A117" s="31" t="s">
        <v>85</v>
      </c>
      <c r="B117" s="31">
        <v>95</v>
      </c>
      <c r="C117" s="31"/>
      <c r="D117" s="31" t="s">
        <v>203</v>
      </c>
      <c r="E117" s="31" t="s">
        <v>204</v>
      </c>
      <c r="F117" s="141">
        <v>8</v>
      </c>
      <c r="G117" s="23">
        <f t="shared" si="0"/>
        <v>0</v>
      </c>
      <c r="H117" s="23">
        <f>SUMIFS(B$5:B$211,G$5:G$211,1,B$5:B$211,B117)/B117*G117</f>
        <v>0</v>
      </c>
    </row>
    <row r="118" spans="1:8" ht="15.75" hidden="1" customHeight="1">
      <c r="A118" s="31" t="s">
        <v>88</v>
      </c>
      <c r="B118" s="31">
        <v>105</v>
      </c>
      <c r="C118" s="31"/>
      <c r="D118" s="31" t="s">
        <v>203</v>
      </c>
      <c r="E118" s="31" t="s">
        <v>205</v>
      </c>
      <c r="F118" s="141">
        <v>8</v>
      </c>
      <c r="G118" s="23">
        <f t="shared" si="0"/>
        <v>1</v>
      </c>
      <c r="H118" s="23">
        <f>SUMIFS(B$5:B$211,G$5:G$211,1,B$5:B$211,B118)/B118*G118</f>
        <v>16</v>
      </c>
    </row>
    <row r="119" spans="1:8" ht="15.75" hidden="1" customHeight="1">
      <c r="A119" s="31" t="s">
        <v>88</v>
      </c>
      <c r="B119" s="31">
        <v>80</v>
      </c>
      <c r="C119" s="31"/>
      <c r="D119" s="31" t="s">
        <v>205</v>
      </c>
      <c r="E119" s="31" t="s">
        <v>206</v>
      </c>
      <c r="F119" s="141">
        <v>8</v>
      </c>
      <c r="G119" s="23">
        <f t="shared" si="0"/>
        <v>1</v>
      </c>
      <c r="H119" s="23">
        <f>SUMIFS(B$5:B$211,G$5:G$211,1,B$5:B$211,B119)/B119*G119</f>
        <v>10</v>
      </c>
    </row>
    <row r="120" spans="1:8" ht="15.75" hidden="1" customHeight="1">
      <c r="A120" s="31" t="s">
        <v>88</v>
      </c>
      <c r="B120" s="31">
        <v>100</v>
      </c>
      <c r="C120" s="31"/>
      <c r="D120" s="31" t="s">
        <v>206</v>
      </c>
      <c r="E120" s="31" t="s">
        <v>207</v>
      </c>
      <c r="F120" s="141">
        <v>8</v>
      </c>
      <c r="G120" s="23">
        <f t="shared" si="0"/>
        <v>1</v>
      </c>
      <c r="H120" s="23">
        <f>SUMIFS(B$5:B$211,G$5:G$211,1,B$5:B$211,B120)/B120*G120</f>
        <v>18</v>
      </c>
    </row>
    <row r="121" spans="1:8" ht="15.75" hidden="1" customHeight="1">
      <c r="A121" s="31" t="s">
        <v>88</v>
      </c>
      <c r="B121" s="31">
        <v>65</v>
      </c>
      <c r="C121" s="31"/>
      <c r="D121" s="31" t="s">
        <v>205</v>
      </c>
      <c r="E121" s="31" t="s">
        <v>208</v>
      </c>
      <c r="F121" s="141">
        <v>8</v>
      </c>
      <c r="G121" s="23">
        <f t="shared" si="0"/>
        <v>1</v>
      </c>
      <c r="H121" s="23">
        <f>SUMIFS(B$5:B$211,G$5:G$211,1,B$5:B$211,B121)/B121*G121</f>
        <v>4</v>
      </c>
    </row>
    <row r="122" spans="1:8" ht="15.75" hidden="1" customHeight="1">
      <c r="A122" s="31" t="s">
        <v>88</v>
      </c>
      <c r="B122" s="31">
        <v>85</v>
      </c>
      <c r="C122" s="31"/>
      <c r="D122" s="31" t="s">
        <v>208</v>
      </c>
      <c r="E122" s="31" t="s">
        <v>209</v>
      </c>
      <c r="F122" s="141">
        <v>8</v>
      </c>
      <c r="G122" s="23">
        <f t="shared" si="0"/>
        <v>1</v>
      </c>
      <c r="H122" s="23">
        <f>SUMIFS(B$5:B$211,G$5:G$211,1,B$5:B$211,B122)/B122*G122</f>
        <v>12</v>
      </c>
    </row>
    <row r="123" spans="1:8" ht="15.75" hidden="1" customHeight="1">
      <c r="A123" s="31" t="s">
        <v>88</v>
      </c>
      <c r="B123" s="31">
        <v>110</v>
      </c>
      <c r="C123" s="31"/>
      <c r="D123" s="31" t="s">
        <v>203</v>
      </c>
      <c r="E123" s="31" t="s">
        <v>210</v>
      </c>
      <c r="F123" s="141">
        <v>8</v>
      </c>
      <c r="G123" s="23">
        <f t="shared" si="0"/>
        <v>1</v>
      </c>
      <c r="H123" s="23">
        <f>SUMIFS(B$5:B$211,G$5:G$211,1,B$5:B$211,B123)/B123*G123</f>
        <v>10</v>
      </c>
    </row>
    <row r="124" spans="1:8" ht="15.75" hidden="1" customHeight="1">
      <c r="A124" s="31" t="s">
        <v>88</v>
      </c>
      <c r="B124" s="31">
        <v>100</v>
      </c>
      <c r="C124" s="31"/>
      <c r="D124" s="31" t="s">
        <v>210</v>
      </c>
      <c r="E124" s="31" t="s">
        <v>211</v>
      </c>
      <c r="F124" s="141">
        <v>8</v>
      </c>
      <c r="G124" s="23">
        <f t="shared" si="0"/>
        <v>1</v>
      </c>
      <c r="H124" s="23">
        <f>SUMIFS(B$5:B$211,G$5:G$211,1,B$5:B$211,B124)/B124*G124</f>
        <v>18</v>
      </c>
    </row>
    <row r="125" spans="1:8" ht="15.75" hidden="1" customHeight="1">
      <c r="A125" s="31" t="s">
        <v>88</v>
      </c>
      <c r="B125" s="31">
        <v>90</v>
      </c>
      <c r="C125" s="31"/>
      <c r="D125" s="31" t="s">
        <v>204</v>
      </c>
      <c r="E125" s="31" t="s">
        <v>212</v>
      </c>
      <c r="F125" s="141">
        <v>8</v>
      </c>
      <c r="G125" s="23">
        <f t="shared" si="0"/>
        <v>1</v>
      </c>
      <c r="H125" s="23">
        <f>SUMIFS(B$5:B$211,G$5:G$211,1,B$5:B$211,B125)/B125*G125</f>
        <v>19</v>
      </c>
    </row>
    <row r="126" spans="1:8" ht="15.75" hidden="1" customHeight="1">
      <c r="A126" s="31" t="s">
        <v>88</v>
      </c>
      <c r="B126" s="31">
        <v>105</v>
      </c>
      <c r="C126" s="31"/>
      <c r="D126" s="31" t="s">
        <v>212</v>
      </c>
      <c r="E126" s="31" t="s">
        <v>213</v>
      </c>
      <c r="F126" s="141">
        <v>8</v>
      </c>
      <c r="G126" s="23">
        <f t="shared" si="0"/>
        <v>1</v>
      </c>
      <c r="H126" s="23">
        <f>SUMIFS(B$5:B$211,G$5:G$211,1,B$5:B$211,B126)/B126*G126</f>
        <v>16</v>
      </c>
    </row>
    <row r="127" spans="1:8" ht="15.75" hidden="1" customHeight="1">
      <c r="A127" s="31" t="s">
        <v>88</v>
      </c>
      <c r="B127" s="31">
        <v>90</v>
      </c>
      <c r="C127" s="31"/>
      <c r="D127" s="31" t="s">
        <v>204</v>
      </c>
      <c r="E127" s="31" t="s">
        <v>214</v>
      </c>
      <c r="F127" s="141">
        <v>8</v>
      </c>
      <c r="G127" s="23">
        <f t="shared" si="0"/>
        <v>1</v>
      </c>
      <c r="H127" s="23">
        <f>SUMIFS(B$5:B$211,G$5:G$211,1,B$5:B$211,B127)/B127*G127</f>
        <v>19</v>
      </c>
    </row>
    <row r="128" spans="1:8" ht="15.75" hidden="1" customHeight="1">
      <c r="A128" s="31" t="s">
        <v>88</v>
      </c>
      <c r="B128" s="31">
        <v>130</v>
      </c>
      <c r="C128" s="31"/>
      <c r="D128" s="31" t="s">
        <v>214</v>
      </c>
      <c r="E128" s="31" t="s">
        <v>215</v>
      </c>
      <c r="F128" s="141">
        <v>8</v>
      </c>
      <c r="G128" s="23">
        <f t="shared" si="0"/>
        <v>1</v>
      </c>
      <c r="H128" s="23">
        <f>SUMIFS(B$5:B$211,G$5:G$211,1,B$5:B$211,B128)/B128*G128</f>
        <v>5</v>
      </c>
    </row>
    <row r="129" spans="1:8" ht="15.75" hidden="1" customHeight="1">
      <c r="A129" s="31" t="s">
        <v>88</v>
      </c>
      <c r="B129" s="31">
        <v>170</v>
      </c>
      <c r="C129" s="31"/>
      <c r="D129" s="31" t="s">
        <v>204</v>
      </c>
      <c r="E129" s="31" t="s">
        <v>216</v>
      </c>
      <c r="F129" s="141">
        <v>8</v>
      </c>
      <c r="G129" s="23">
        <f t="shared" si="0"/>
        <v>1</v>
      </c>
      <c r="H129" s="23">
        <f>SUMIFS(B$5:B$211,G$5:G$211,1,B$5:B$211,B129)/B129*G129</f>
        <v>2</v>
      </c>
    </row>
    <row r="130" spans="1:8" ht="15.75" hidden="1" customHeight="1">
      <c r="A130" s="31" t="s">
        <v>88</v>
      </c>
      <c r="B130" s="31">
        <v>115</v>
      </c>
      <c r="C130" s="31"/>
      <c r="D130" s="31" t="s">
        <v>216</v>
      </c>
      <c r="E130" s="31" t="s">
        <v>217</v>
      </c>
      <c r="F130" s="141">
        <v>8</v>
      </c>
      <c r="G130" s="23">
        <f t="shared" si="0"/>
        <v>1</v>
      </c>
      <c r="H130" s="23">
        <f>SUMIFS(B$5:B$211,G$5:G$211,1,B$5:B$211,B130)/B130*G130</f>
        <v>8</v>
      </c>
    </row>
    <row r="131" spans="1:8" ht="15.75" hidden="1" customHeight="1">
      <c r="A131" s="31" t="s">
        <v>88</v>
      </c>
      <c r="B131" s="31">
        <v>90</v>
      </c>
      <c r="C131" s="31"/>
      <c r="D131" s="31" t="s">
        <v>189</v>
      </c>
      <c r="E131" s="31" t="s">
        <v>218</v>
      </c>
      <c r="F131" s="141">
        <v>9</v>
      </c>
      <c r="G131" s="23">
        <f t="shared" si="0"/>
        <v>1</v>
      </c>
      <c r="H131" s="23">
        <f>SUMIFS(B$5:B$211,G$5:G$211,1,B$5:B$211,B131)/B131*G131</f>
        <v>19</v>
      </c>
    </row>
    <row r="132" spans="1:8" ht="15.75" hidden="1" customHeight="1">
      <c r="A132" s="31" t="s">
        <v>88</v>
      </c>
      <c r="B132" s="31">
        <v>100</v>
      </c>
      <c r="C132" s="31"/>
      <c r="D132" s="31" t="s">
        <v>218</v>
      </c>
      <c r="E132" s="31" t="s">
        <v>219</v>
      </c>
      <c r="F132" s="141">
        <v>9</v>
      </c>
      <c r="G132" s="23">
        <f t="shared" si="0"/>
        <v>1</v>
      </c>
      <c r="H132" s="23">
        <f>SUMIFS(B$5:B$211,G$5:G$211,1,B$5:B$211,B132)/B132*G132</f>
        <v>18</v>
      </c>
    </row>
    <row r="133" spans="1:8" ht="15.75" hidden="1" customHeight="1">
      <c r="A133" s="31" t="s">
        <v>88</v>
      </c>
      <c r="B133" s="31">
        <v>100</v>
      </c>
      <c r="C133" s="31"/>
      <c r="D133" s="31" t="s">
        <v>219</v>
      </c>
      <c r="E133" s="31" t="s">
        <v>220</v>
      </c>
      <c r="F133" s="141">
        <v>9</v>
      </c>
      <c r="G133" s="23">
        <f t="shared" si="0"/>
        <v>1</v>
      </c>
      <c r="H133" s="23">
        <f>SUMIFS(B$5:B$211,G$5:G$211,1,B$5:B$211,B133)/B133*G133</f>
        <v>18</v>
      </c>
    </row>
    <row r="134" spans="1:8" ht="15.75" hidden="1" customHeight="1">
      <c r="A134" s="31" t="s">
        <v>88</v>
      </c>
      <c r="B134" s="31">
        <v>200</v>
      </c>
      <c r="C134" s="31"/>
      <c r="D134" s="31" t="s">
        <v>189</v>
      </c>
      <c r="E134" s="31" t="s">
        <v>221</v>
      </c>
      <c r="F134" s="141">
        <v>9</v>
      </c>
      <c r="G134" s="23">
        <f t="shared" si="0"/>
        <v>1</v>
      </c>
      <c r="H134" s="23">
        <f>SUMIFS(B$5:B$211,G$5:G$211,1,B$5:B$211,B134)/B134*G134</f>
        <v>1</v>
      </c>
    </row>
    <row r="135" spans="1:8" ht="15.75" hidden="1" customHeight="1">
      <c r="A135" s="31" t="s">
        <v>88</v>
      </c>
      <c r="B135" s="31">
        <v>90</v>
      </c>
      <c r="C135" s="31"/>
      <c r="D135" s="31" t="s">
        <v>221</v>
      </c>
      <c r="E135" s="31" t="s">
        <v>222</v>
      </c>
      <c r="F135" s="141">
        <v>9</v>
      </c>
      <c r="G135" s="23">
        <f t="shared" si="0"/>
        <v>1</v>
      </c>
      <c r="H135" s="23">
        <f>SUMIFS(B$5:B$211,G$5:G$211,1,B$5:B$211,B135)/B135*G135</f>
        <v>19</v>
      </c>
    </row>
    <row r="136" spans="1:8" ht="15.75" hidden="1" customHeight="1">
      <c r="A136" s="31" t="s">
        <v>88</v>
      </c>
      <c r="B136" s="31">
        <v>100</v>
      </c>
      <c r="C136" s="31"/>
      <c r="D136" s="31" t="s">
        <v>222</v>
      </c>
      <c r="E136" s="31" t="s">
        <v>223</v>
      </c>
      <c r="F136" s="141">
        <v>9</v>
      </c>
      <c r="G136" s="23">
        <f t="shared" si="0"/>
        <v>1</v>
      </c>
      <c r="H136" s="23">
        <f>SUMIFS(B$5:B$211,G$5:G$211,1,B$5:B$211,B136)/B136*G136</f>
        <v>18</v>
      </c>
    </row>
    <row r="137" spans="1:8" ht="15.75" hidden="1" customHeight="1">
      <c r="A137" s="31" t="s">
        <v>88</v>
      </c>
      <c r="B137" s="31">
        <v>85</v>
      </c>
      <c r="C137" s="31"/>
      <c r="D137" s="31" t="s">
        <v>189</v>
      </c>
      <c r="E137" s="31" t="s">
        <v>224</v>
      </c>
      <c r="F137" s="141">
        <v>9</v>
      </c>
      <c r="G137" s="23">
        <f t="shared" si="0"/>
        <v>1</v>
      </c>
      <c r="H137" s="23">
        <f>SUMIFS(B$5:B$211,G$5:G$211,1,B$5:B$211,B137)/B137*G137</f>
        <v>12</v>
      </c>
    </row>
    <row r="138" spans="1:8" ht="15.75" hidden="1" customHeight="1">
      <c r="A138" s="31" t="s">
        <v>88</v>
      </c>
      <c r="B138" s="31">
        <v>155</v>
      </c>
      <c r="C138" s="31"/>
      <c r="D138" s="31" t="s">
        <v>189</v>
      </c>
      <c r="E138" s="31" t="s">
        <v>225</v>
      </c>
      <c r="F138" s="141">
        <v>9</v>
      </c>
      <c r="G138" s="23">
        <f t="shared" si="0"/>
        <v>1</v>
      </c>
      <c r="H138" s="23">
        <f>SUMIFS(B$5:B$211,G$5:G$211,1,B$5:B$211,B138)/B138*G138</f>
        <v>4</v>
      </c>
    </row>
    <row r="139" spans="1:8" ht="15.75" hidden="1" customHeight="1">
      <c r="A139" s="31" t="s">
        <v>88</v>
      </c>
      <c r="B139" s="31">
        <v>90</v>
      </c>
      <c r="C139" s="31"/>
      <c r="D139" s="31" t="s">
        <v>225</v>
      </c>
      <c r="E139" s="31" t="s">
        <v>226</v>
      </c>
      <c r="F139" s="141">
        <v>9</v>
      </c>
      <c r="G139" s="23">
        <f t="shared" si="0"/>
        <v>1</v>
      </c>
      <c r="H139" s="23">
        <f>SUMIFS(B$5:B$211,G$5:G$211,1,B$5:B$211,B139)/B139*G139</f>
        <v>19</v>
      </c>
    </row>
    <row r="140" spans="1:8" ht="15.75" hidden="1" customHeight="1">
      <c r="A140" s="31" t="s">
        <v>88</v>
      </c>
      <c r="B140" s="31">
        <v>70</v>
      </c>
      <c r="C140" s="31"/>
      <c r="D140" s="31" t="s">
        <v>226</v>
      </c>
      <c r="E140" s="31" t="s">
        <v>227</v>
      </c>
      <c r="F140" s="141">
        <v>9</v>
      </c>
      <c r="G140" s="23">
        <f t="shared" si="0"/>
        <v>1</v>
      </c>
      <c r="H140" s="23">
        <f>SUMIFS(B$5:B$211,G$5:G$211,1,B$5:B$211,B140)/B140*G140</f>
        <v>6</v>
      </c>
    </row>
    <row r="141" spans="1:8" ht="15.75" hidden="1" customHeight="1">
      <c r="A141" s="31" t="s">
        <v>88</v>
      </c>
      <c r="B141" s="31">
        <v>195</v>
      </c>
      <c r="C141" s="31"/>
      <c r="D141" s="31" t="s">
        <v>225</v>
      </c>
      <c r="E141" s="31" t="s">
        <v>228</v>
      </c>
      <c r="F141" s="141">
        <v>9</v>
      </c>
      <c r="G141" s="23">
        <f t="shared" si="0"/>
        <v>1</v>
      </c>
      <c r="H141" s="23">
        <f>SUMIFS(B$5:B$211,G$5:G$211,1,B$5:B$211,B141)/B141*G141</f>
        <v>1</v>
      </c>
    </row>
    <row r="142" spans="1:8" ht="15.75" hidden="1" customHeight="1">
      <c r="A142" s="31" t="s">
        <v>88</v>
      </c>
      <c r="B142" s="31">
        <v>115</v>
      </c>
      <c r="C142" s="31"/>
      <c r="D142" s="31" t="s">
        <v>228</v>
      </c>
      <c r="E142" s="31" t="s">
        <v>229</v>
      </c>
      <c r="F142" s="141">
        <v>9</v>
      </c>
      <c r="G142" s="23">
        <f t="shared" si="0"/>
        <v>1</v>
      </c>
      <c r="H142" s="23">
        <f>SUMIFS(B$5:B$211,G$5:G$211,1,B$5:B$211,B142)/B142*G142</f>
        <v>8</v>
      </c>
    </row>
    <row r="143" spans="1:8" ht="15.75" hidden="1" customHeight="1">
      <c r="A143" s="31" t="s">
        <v>119</v>
      </c>
      <c r="B143" s="31">
        <v>400</v>
      </c>
      <c r="C143" s="31"/>
      <c r="D143" s="31" t="s">
        <v>230</v>
      </c>
      <c r="E143" s="31" t="s">
        <v>231</v>
      </c>
      <c r="F143" s="141">
        <v>10</v>
      </c>
      <c r="G143" s="23">
        <f t="shared" si="0"/>
        <v>0</v>
      </c>
      <c r="H143" s="23">
        <f>SUMIFS(B$5:B$211,G$5:G$211,1,B$5:B$211,B143)/B143*G143</f>
        <v>0</v>
      </c>
    </row>
    <row r="144" spans="1:8" ht="15.75" hidden="1" customHeight="1">
      <c r="A144" s="31" t="s">
        <v>139</v>
      </c>
      <c r="B144" s="31">
        <v>205</v>
      </c>
      <c r="C144" s="31"/>
      <c r="D144" s="31" t="s">
        <v>230</v>
      </c>
      <c r="E144" s="31" t="s">
        <v>231</v>
      </c>
      <c r="F144" s="141">
        <v>10</v>
      </c>
      <c r="G144" s="23">
        <f t="shared" si="0"/>
        <v>0</v>
      </c>
      <c r="H144" s="23">
        <f>SUMIFS(B$5:B$211,G$5:G$211,1,B$5:B$211,B144)/B144*G144</f>
        <v>0</v>
      </c>
    </row>
    <row r="145" spans="1:8" ht="15.75" hidden="1" customHeight="1">
      <c r="A145" s="31" t="s">
        <v>88</v>
      </c>
      <c r="B145" s="31">
        <v>115</v>
      </c>
      <c r="C145" s="31"/>
      <c r="D145" s="31" t="s">
        <v>230</v>
      </c>
      <c r="E145" s="31" t="s">
        <v>232</v>
      </c>
      <c r="F145" s="141">
        <v>10</v>
      </c>
      <c r="G145" s="23">
        <f t="shared" si="0"/>
        <v>1</v>
      </c>
      <c r="H145" s="23">
        <f>SUMIFS(B$5:B$211,G$5:G$211,1,B$5:B$211,B145)/B145*G145</f>
        <v>8</v>
      </c>
    </row>
    <row r="146" spans="1:8" ht="15.75" hidden="1" customHeight="1">
      <c r="A146" s="31" t="s">
        <v>88</v>
      </c>
      <c r="B146" s="31">
        <v>110</v>
      </c>
      <c r="C146" s="31"/>
      <c r="D146" s="31" t="s">
        <v>230</v>
      </c>
      <c r="E146" s="31" t="s">
        <v>233</v>
      </c>
      <c r="F146" s="141">
        <v>10</v>
      </c>
      <c r="G146" s="23">
        <f t="shared" si="0"/>
        <v>1</v>
      </c>
      <c r="H146" s="23">
        <f>SUMIFS(B$5:B$211,G$5:G$211,1,B$5:B$211,B146)/B146*G146</f>
        <v>10</v>
      </c>
    </row>
    <row r="147" spans="1:8" ht="15.75" hidden="1" customHeight="1">
      <c r="A147" s="31" t="s">
        <v>88</v>
      </c>
      <c r="B147" s="31">
        <v>125</v>
      </c>
      <c r="C147" s="31"/>
      <c r="D147" s="31" t="s">
        <v>230</v>
      </c>
      <c r="E147" s="31" t="s">
        <v>234</v>
      </c>
      <c r="F147" s="141">
        <v>10</v>
      </c>
      <c r="G147" s="23">
        <f t="shared" si="0"/>
        <v>1</v>
      </c>
      <c r="H147" s="23">
        <f>SUMIFS(B$5:B$211,G$5:G$211,1,B$5:B$211,B147)/B147*G147</f>
        <v>7</v>
      </c>
    </row>
    <row r="148" spans="1:8" ht="15.75" hidden="1" customHeight="1">
      <c r="A148" s="31" t="s">
        <v>88</v>
      </c>
      <c r="B148" s="31">
        <v>135</v>
      </c>
      <c r="C148" s="31"/>
      <c r="D148" s="31" t="s">
        <v>234</v>
      </c>
      <c r="E148" s="31" t="s">
        <v>235</v>
      </c>
      <c r="F148" s="141">
        <v>10</v>
      </c>
      <c r="G148" s="23">
        <f t="shared" si="0"/>
        <v>1</v>
      </c>
      <c r="H148" s="23">
        <f>SUMIFS(B$5:B$211,G$5:G$211,1,B$5:B$211,B148)/B148*G148</f>
        <v>5</v>
      </c>
    </row>
    <row r="149" spans="1:8" ht="15.75" hidden="1" customHeight="1">
      <c r="A149" s="31" t="s">
        <v>88</v>
      </c>
      <c r="B149" s="31">
        <v>95</v>
      </c>
      <c r="C149" s="31"/>
      <c r="D149" s="31" t="s">
        <v>235</v>
      </c>
      <c r="E149" s="31" t="s">
        <v>236</v>
      </c>
      <c r="F149" s="141">
        <v>10</v>
      </c>
      <c r="G149" s="23">
        <f t="shared" si="0"/>
        <v>1</v>
      </c>
      <c r="H149" s="23">
        <f>SUMIFS(B$5:B$211,G$5:G$211,1,B$5:B$211,B149)/B149*G149</f>
        <v>11</v>
      </c>
    </row>
    <row r="150" spans="1:8" ht="15.75" hidden="1" customHeight="1">
      <c r="A150" s="31" t="s">
        <v>88</v>
      </c>
      <c r="B150" s="31">
        <v>105</v>
      </c>
      <c r="C150" s="31"/>
      <c r="D150" s="31" t="s">
        <v>236</v>
      </c>
      <c r="E150" s="31" t="s">
        <v>237</v>
      </c>
      <c r="F150" s="141">
        <v>10</v>
      </c>
      <c r="G150" s="23">
        <f t="shared" si="0"/>
        <v>1</v>
      </c>
      <c r="H150" s="23">
        <f>SUMIFS(B$5:B$211,G$5:G$211,1,B$5:B$211,B150)/B150*G150</f>
        <v>16</v>
      </c>
    </row>
    <row r="151" spans="1:8" ht="15.75" hidden="1" customHeight="1">
      <c r="A151" s="31" t="s">
        <v>88</v>
      </c>
      <c r="B151" s="31">
        <v>65</v>
      </c>
      <c r="C151" s="31"/>
      <c r="D151" s="31" t="s">
        <v>237</v>
      </c>
      <c r="E151" s="31" t="s">
        <v>238</v>
      </c>
      <c r="F151" s="141">
        <v>10</v>
      </c>
      <c r="G151" s="23">
        <f t="shared" si="0"/>
        <v>1</v>
      </c>
      <c r="H151" s="23">
        <f>SUMIFS(B$5:B$211,G$5:G$211,1,B$5:B$211,B151)/B151*G151</f>
        <v>4</v>
      </c>
    </row>
    <row r="152" spans="1:8" ht="15.75" hidden="1" customHeight="1">
      <c r="A152" s="31" t="s">
        <v>88</v>
      </c>
      <c r="B152" s="31">
        <v>105</v>
      </c>
      <c r="C152" s="31"/>
      <c r="D152" s="31" t="s">
        <v>231</v>
      </c>
      <c r="E152" s="31" t="s">
        <v>239</v>
      </c>
      <c r="F152" s="141">
        <v>10</v>
      </c>
      <c r="G152" s="23">
        <f t="shared" si="0"/>
        <v>1</v>
      </c>
      <c r="H152" s="23">
        <f>SUMIFS(B$5:B$211,G$5:G$211,1,B$5:B$211,B152)/B152*G152</f>
        <v>16</v>
      </c>
    </row>
    <row r="153" spans="1:8" ht="15.75" hidden="1" customHeight="1">
      <c r="A153" s="31" t="s">
        <v>88</v>
      </c>
      <c r="B153" s="31">
        <v>110</v>
      </c>
      <c r="C153" s="31"/>
      <c r="D153" s="31" t="s">
        <v>239</v>
      </c>
      <c r="E153" s="31" t="s">
        <v>240</v>
      </c>
      <c r="F153" s="141">
        <v>10</v>
      </c>
      <c r="G153" s="23">
        <f t="shared" si="0"/>
        <v>1</v>
      </c>
      <c r="H153" s="23">
        <f>SUMIFS(B$5:B$211,G$5:G$211,1,B$5:B$211,B153)/B153*G153</f>
        <v>10</v>
      </c>
    </row>
    <row r="154" spans="1:8" ht="15.75" hidden="1" customHeight="1">
      <c r="A154" s="31" t="s">
        <v>88</v>
      </c>
      <c r="B154" s="31">
        <v>75</v>
      </c>
      <c r="C154" s="31"/>
      <c r="D154" s="31" t="s">
        <v>240</v>
      </c>
      <c r="E154" s="31" t="s">
        <v>241</v>
      </c>
      <c r="F154" s="141">
        <v>10</v>
      </c>
      <c r="G154" s="23">
        <f t="shared" si="0"/>
        <v>1</v>
      </c>
      <c r="H154" s="23">
        <f>SUMIFS(B$5:B$211,G$5:G$211,1,B$5:B$211,B154)/B154*G154</f>
        <v>11</v>
      </c>
    </row>
    <row r="155" spans="1:8" ht="15.75" hidden="1" customHeight="1">
      <c r="A155" s="31" t="s">
        <v>88</v>
      </c>
      <c r="B155" s="31">
        <v>45</v>
      </c>
      <c r="C155" s="31"/>
      <c r="D155" s="31" t="s">
        <v>240</v>
      </c>
      <c r="E155" s="31" t="s">
        <v>242</v>
      </c>
      <c r="F155" s="141">
        <v>10</v>
      </c>
      <c r="G155" s="23">
        <f t="shared" si="0"/>
        <v>1</v>
      </c>
      <c r="H155" s="23">
        <f>SUMIFS(B$5:B$211,G$5:G$211,1,B$5:B$211,B155)/B155*G155</f>
        <v>1</v>
      </c>
    </row>
    <row r="156" spans="1:8" ht="15.75" hidden="1" customHeight="1">
      <c r="A156" s="31" t="s">
        <v>88</v>
      </c>
      <c r="B156" s="31">
        <v>80</v>
      </c>
      <c r="C156" s="31"/>
      <c r="D156" s="31" t="s">
        <v>242</v>
      </c>
      <c r="E156" s="31" t="s">
        <v>243</v>
      </c>
      <c r="F156" s="141">
        <v>10</v>
      </c>
      <c r="G156" s="23">
        <f t="shared" si="0"/>
        <v>1</v>
      </c>
      <c r="H156" s="23">
        <f>SUMIFS(B$5:B$211,G$5:G$211,1,B$5:B$211,B156)/B156*G156</f>
        <v>10</v>
      </c>
    </row>
    <row r="157" spans="1:8" ht="15.75" hidden="1" customHeight="1">
      <c r="A157" s="31" t="s">
        <v>85</v>
      </c>
      <c r="B157" s="31">
        <v>695</v>
      </c>
      <c r="C157" s="31"/>
      <c r="D157" s="31" t="s">
        <v>244</v>
      </c>
      <c r="E157" s="31" t="s">
        <v>245</v>
      </c>
      <c r="F157" s="141">
        <v>11</v>
      </c>
      <c r="G157" s="23">
        <f t="shared" si="0"/>
        <v>0</v>
      </c>
      <c r="H157" s="23">
        <f>SUMIFS(B$5:B$211,G$5:G$211,1,B$5:B$211,B157)/B157*G157</f>
        <v>0</v>
      </c>
    </row>
    <row r="158" spans="1:8" ht="15.75" hidden="1" customHeight="1">
      <c r="A158" s="31" t="s">
        <v>85</v>
      </c>
      <c r="B158" s="31">
        <v>285</v>
      </c>
      <c r="C158" s="31"/>
      <c r="D158" s="31" t="s">
        <v>244</v>
      </c>
      <c r="E158" s="31" t="s">
        <v>246</v>
      </c>
      <c r="F158" s="141">
        <v>11</v>
      </c>
      <c r="G158" s="23">
        <f t="shared" si="0"/>
        <v>0</v>
      </c>
      <c r="H158" s="23">
        <f>SUMIFS(B$5:B$211,G$5:G$211,1,B$5:B$211,B158)/B158*G158</f>
        <v>0</v>
      </c>
    </row>
    <row r="159" spans="1:8" ht="15.75" hidden="1" customHeight="1">
      <c r="A159" s="31" t="s">
        <v>88</v>
      </c>
      <c r="B159" s="31">
        <v>130</v>
      </c>
      <c r="C159" s="31"/>
      <c r="D159" s="31" t="s">
        <v>244</v>
      </c>
      <c r="E159" s="31" t="s">
        <v>247</v>
      </c>
      <c r="F159" s="141">
        <v>11</v>
      </c>
      <c r="G159" s="23">
        <f t="shared" si="0"/>
        <v>1</v>
      </c>
      <c r="H159" s="23">
        <f>SUMIFS(B$5:B$211,G$5:G$211,1,B$5:B$211,B159)/B159*G159</f>
        <v>5</v>
      </c>
    </row>
    <row r="160" spans="1:8" ht="15.75" hidden="1" customHeight="1">
      <c r="A160" s="31" t="s">
        <v>88</v>
      </c>
      <c r="B160" s="31">
        <v>130</v>
      </c>
      <c r="C160" s="31"/>
      <c r="D160" s="31" t="s">
        <v>248</v>
      </c>
      <c r="E160" s="31" t="s">
        <v>249</v>
      </c>
      <c r="F160" s="141">
        <v>11</v>
      </c>
      <c r="G160" s="23">
        <f t="shared" si="0"/>
        <v>1</v>
      </c>
      <c r="H160" s="23">
        <f>SUMIFS(B$5:B$211,G$5:G$211,1,B$5:B$211,B160)/B160*G160</f>
        <v>5</v>
      </c>
    </row>
    <row r="161" spans="1:8" ht="15.75" hidden="1" customHeight="1">
      <c r="A161" s="31" t="s">
        <v>88</v>
      </c>
      <c r="B161" s="31">
        <v>95</v>
      </c>
      <c r="C161" s="31"/>
      <c r="D161" s="31" t="s">
        <v>247</v>
      </c>
      <c r="E161" s="31" t="s">
        <v>250</v>
      </c>
      <c r="F161" s="141">
        <v>11</v>
      </c>
      <c r="G161" s="23">
        <f t="shared" si="0"/>
        <v>1</v>
      </c>
      <c r="H161" s="23">
        <f>SUMIFS(B$5:B$211,G$5:G$211,1,B$5:B$211,B161)/B161*G161</f>
        <v>11</v>
      </c>
    </row>
    <row r="162" spans="1:8" ht="15.75" hidden="1" customHeight="1">
      <c r="A162" s="31" t="s">
        <v>88</v>
      </c>
      <c r="B162" s="31">
        <v>90</v>
      </c>
      <c r="C162" s="31"/>
      <c r="D162" s="31" t="s">
        <v>244</v>
      </c>
      <c r="E162" s="31" t="s">
        <v>251</v>
      </c>
      <c r="F162" s="141">
        <v>11</v>
      </c>
      <c r="G162" s="23">
        <f t="shared" si="0"/>
        <v>1</v>
      </c>
      <c r="H162" s="23">
        <f>SUMIFS(B$5:B$211,G$5:G$211,1,B$5:B$211,B162)/B162*G162</f>
        <v>19</v>
      </c>
    </row>
    <row r="163" spans="1:8" ht="15.75" hidden="1" customHeight="1">
      <c r="A163" s="31" t="s">
        <v>88</v>
      </c>
      <c r="B163" s="31">
        <v>60</v>
      </c>
      <c r="C163" s="31"/>
      <c r="D163" s="31" t="s">
        <v>251</v>
      </c>
      <c r="E163" s="31" t="s">
        <v>252</v>
      </c>
      <c r="F163" s="141">
        <v>11</v>
      </c>
      <c r="G163" s="23">
        <f t="shared" si="0"/>
        <v>1</v>
      </c>
      <c r="H163" s="23">
        <f>SUMIFS(B$5:B$211,G$5:G$211,1,B$5:B$211,B163)/B163*G163</f>
        <v>2</v>
      </c>
    </row>
    <row r="164" spans="1:8" ht="15.75" hidden="1" customHeight="1">
      <c r="A164" s="31" t="s">
        <v>88</v>
      </c>
      <c r="B164" s="31">
        <v>95</v>
      </c>
      <c r="C164" s="31"/>
      <c r="D164" s="31" t="s">
        <v>252</v>
      </c>
      <c r="E164" s="31" t="s">
        <v>253</v>
      </c>
      <c r="F164" s="141">
        <v>11</v>
      </c>
      <c r="G164" s="23">
        <f t="shared" si="0"/>
        <v>1</v>
      </c>
      <c r="H164" s="23">
        <f>SUMIFS(B$5:B$211,G$5:G$211,1,B$5:B$211,B164)/B164*G164</f>
        <v>11</v>
      </c>
    </row>
    <row r="165" spans="1:8" ht="15.75" hidden="1" customHeight="1">
      <c r="A165" s="31" t="s">
        <v>88</v>
      </c>
      <c r="B165" s="31">
        <v>80</v>
      </c>
      <c r="C165" s="31"/>
      <c r="D165" s="31" t="s">
        <v>253</v>
      </c>
      <c r="E165" s="31" t="s">
        <v>254</v>
      </c>
      <c r="F165" s="141">
        <v>11</v>
      </c>
      <c r="G165" s="23">
        <f t="shared" si="0"/>
        <v>1</v>
      </c>
      <c r="H165" s="23">
        <f>SUMIFS(B$5:B$211,G$5:G$211,1,B$5:B$211,B165)/B165*G165</f>
        <v>10</v>
      </c>
    </row>
    <row r="166" spans="1:8" ht="15.75" hidden="1" customHeight="1">
      <c r="A166" s="31" t="s">
        <v>88</v>
      </c>
      <c r="B166" s="31">
        <v>140</v>
      </c>
      <c r="C166" s="31"/>
      <c r="D166" s="31" t="s">
        <v>255</v>
      </c>
      <c r="E166" s="31" t="s">
        <v>256</v>
      </c>
      <c r="F166" s="141">
        <v>11</v>
      </c>
      <c r="G166" s="23">
        <f t="shared" si="0"/>
        <v>1</v>
      </c>
      <c r="H166" s="23">
        <f>SUMIFS(B$5:B$211,G$5:G$211,1,B$5:B$211,B166)/B166*G166</f>
        <v>3</v>
      </c>
    </row>
    <row r="167" spans="1:8" ht="15.75" hidden="1" customHeight="1">
      <c r="A167" s="31" t="s">
        <v>88</v>
      </c>
      <c r="B167" s="31">
        <v>125</v>
      </c>
      <c r="C167" s="31"/>
      <c r="D167" s="31" t="s">
        <v>256</v>
      </c>
      <c r="E167" s="31" t="s">
        <v>257</v>
      </c>
      <c r="F167" s="141">
        <v>11</v>
      </c>
      <c r="G167" s="23">
        <f t="shared" si="0"/>
        <v>1</v>
      </c>
      <c r="H167" s="23">
        <f>SUMIFS(B$5:B$211,G$5:G$211,1,B$5:B$211,B167)/B167*G167</f>
        <v>7</v>
      </c>
    </row>
    <row r="168" spans="1:8" ht="15.75" hidden="1" customHeight="1">
      <c r="A168" s="31" t="s">
        <v>88</v>
      </c>
      <c r="B168" s="31">
        <v>225</v>
      </c>
      <c r="C168" s="31"/>
      <c r="D168" s="31" t="s">
        <v>257</v>
      </c>
      <c r="E168" s="31" t="s">
        <v>258</v>
      </c>
      <c r="F168" s="141">
        <v>11</v>
      </c>
      <c r="G168" s="23">
        <f t="shared" si="0"/>
        <v>1</v>
      </c>
      <c r="H168" s="23">
        <f>SUMIFS(B$5:B$211,G$5:G$211,1,B$5:B$211,B168)/B168*G168</f>
        <v>1</v>
      </c>
    </row>
    <row r="169" spans="1:8" ht="15.75" hidden="1" customHeight="1">
      <c r="A169" s="31" t="s">
        <v>88</v>
      </c>
      <c r="B169" s="31">
        <v>95</v>
      </c>
      <c r="C169" s="31"/>
      <c r="D169" s="31" t="s">
        <v>258</v>
      </c>
      <c r="E169" s="31" t="s">
        <v>259</v>
      </c>
      <c r="F169" s="141">
        <v>11</v>
      </c>
      <c r="G169" s="23">
        <f t="shared" si="0"/>
        <v>1</v>
      </c>
      <c r="H169" s="23">
        <f>SUMIFS(B$5:B$211,G$5:G$211,1,B$5:B$211,B169)/B169*G169</f>
        <v>11</v>
      </c>
    </row>
    <row r="170" spans="1:8" ht="15.75" hidden="1" customHeight="1">
      <c r="A170" s="31" t="s">
        <v>85</v>
      </c>
      <c r="B170" s="34">
        <v>200</v>
      </c>
      <c r="C170" s="34"/>
      <c r="D170" s="35" t="s">
        <v>260</v>
      </c>
      <c r="E170" s="35" t="s">
        <v>261</v>
      </c>
      <c r="F170" s="141">
        <v>12</v>
      </c>
      <c r="G170" s="23">
        <f t="shared" si="0"/>
        <v>0</v>
      </c>
      <c r="H170" s="23">
        <f>SUMIFS(B$5:B$211,G$5:G$211,1,B$5:B$211,B170)/B170*G170</f>
        <v>0</v>
      </c>
    </row>
    <row r="171" spans="1:8" ht="15.75" hidden="1" customHeight="1">
      <c r="A171" s="31" t="s">
        <v>88</v>
      </c>
      <c r="B171" s="31">
        <v>105</v>
      </c>
      <c r="C171" s="31"/>
      <c r="D171" s="31" t="s">
        <v>260</v>
      </c>
      <c r="E171" s="31" t="s">
        <v>262</v>
      </c>
      <c r="F171" s="141">
        <v>12</v>
      </c>
      <c r="G171" s="23">
        <f t="shared" si="0"/>
        <v>1</v>
      </c>
      <c r="H171" s="23">
        <f>SUMIFS(B$5:B$211,G$5:G$211,1,B$5:B$211,B171)/B171*G171</f>
        <v>16</v>
      </c>
    </row>
    <row r="172" spans="1:8" ht="15.75" hidden="1" customHeight="1">
      <c r="A172" s="31" t="s">
        <v>88</v>
      </c>
      <c r="B172" s="31">
        <v>80</v>
      </c>
      <c r="C172" s="31"/>
      <c r="D172" s="31" t="s">
        <v>262</v>
      </c>
      <c r="E172" s="31" t="s">
        <v>263</v>
      </c>
      <c r="F172" s="141">
        <v>12</v>
      </c>
      <c r="G172" s="23">
        <f t="shared" si="0"/>
        <v>1</v>
      </c>
      <c r="H172" s="23">
        <f>SUMIFS(B$5:B$211,G$5:G$211,1,B$5:B$211,B172)/B172*G172</f>
        <v>10</v>
      </c>
    </row>
    <row r="173" spans="1:8" ht="15.75" hidden="1" customHeight="1">
      <c r="A173" s="31" t="s">
        <v>88</v>
      </c>
      <c r="B173" s="31">
        <v>65</v>
      </c>
      <c r="C173" s="31"/>
      <c r="D173" s="31" t="s">
        <v>262</v>
      </c>
      <c r="E173" s="31" t="s">
        <v>264</v>
      </c>
      <c r="F173" s="141">
        <v>12</v>
      </c>
      <c r="G173" s="23">
        <f t="shared" si="0"/>
        <v>1</v>
      </c>
      <c r="H173" s="23">
        <f>SUMIFS(B$5:B$211,G$5:G$211,1,B$5:B$211,B173)/B173*G173</f>
        <v>4</v>
      </c>
    </row>
    <row r="174" spans="1:8" ht="15.75" hidden="1" customHeight="1">
      <c r="A174" s="31" t="s">
        <v>88</v>
      </c>
      <c r="B174" s="31">
        <v>135</v>
      </c>
      <c r="C174" s="31"/>
      <c r="D174" s="31" t="s">
        <v>264</v>
      </c>
      <c r="E174" s="31" t="s">
        <v>265</v>
      </c>
      <c r="F174" s="141">
        <v>12</v>
      </c>
      <c r="G174" s="23">
        <f t="shared" si="0"/>
        <v>1</v>
      </c>
      <c r="H174" s="23">
        <f>SUMIFS(B$5:B$211,G$5:G$211,1,B$5:B$211,B174)/B174*G174</f>
        <v>5</v>
      </c>
    </row>
    <row r="175" spans="1:8" ht="15.75" hidden="1" customHeight="1">
      <c r="A175" s="31" t="s">
        <v>88</v>
      </c>
      <c r="B175" s="31">
        <v>95</v>
      </c>
      <c r="C175" s="31"/>
      <c r="D175" s="31" t="s">
        <v>260</v>
      </c>
      <c r="E175" s="31" t="s">
        <v>266</v>
      </c>
      <c r="F175" s="141">
        <v>12</v>
      </c>
      <c r="G175" s="23">
        <f t="shared" si="0"/>
        <v>1</v>
      </c>
      <c r="H175" s="23">
        <f>SUMIFS(B$5:B$211,G$5:G$211,1,B$5:B$211,B175)/B175*G175</f>
        <v>11</v>
      </c>
    </row>
    <row r="176" spans="1:8" ht="15.75" hidden="1" customHeight="1">
      <c r="A176" s="31" t="s">
        <v>88</v>
      </c>
      <c r="B176" s="31">
        <v>75</v>
      </c>
      <c r="C176" s="31"/>
      <c r="D176" s="31" t="s">
        <v>260</v>
      </c>
      <c r="E176" s="31" t="s">
        <v>267</v>
      </c>
      <c r="F176" s="141">
        <v>12</v>
      </c>
      <c r="G176" s="23">
        <f t="shared" si="0"/>
        <v>1</v>
      </c>
      <c r="H176" s="23">
        <f>SUMIFS(B$5:B$211,G$5:G$211,1,B$5:B$211,B176)/B176*G176</f>
        <v>11</v>
      </c>
    </row>
    <row r="177" spans="1:8" ht="15.75" hidden="1" customHeight="1">
      <c r="A177" s="31" t="s">
        <v>88</v>
      </c>
      <c r="B177" s="31">
        <v>75</v>
      </c>
      <c r="C177" s="31"/>
      <c r="D177" s="31" t="s">
        <v>267</v>
      </c>
      <c r="E177" s="31" t="s">
        <v>268</v>
      </c>
      <c r="F177" s="141">
        <v>12</v>
      </c>
      <c r="G177" s="23">
        <f t="shared" si="0"/>
        <v>1</v>
      </c>
      <c r="H177" s="23">
        <f>SUMIFS(B$5:B$211,G$5:G$211,1,B$5:B$211,B177)/B177*G177</f>
        <v>11</v>
      </c>
    </row>
    <row r="178" spans="1:8" ht="15.75" hidden="1" customHeight="1">
      <c r="A178" s="31" t="s">
        <v>88</v>
      </c>
      <c r="B178" s="31">
        <v>80</v>
      </c>
      <c r="C178" s="31"/>
      <c r="D178" s="31" t="s">
        <v>268</v>
      </c>
      <c r="E178" s="31" t="s">
        <v>269</v>
      </c>
      <c r="F178" s="141">
        <v>12</v>
      </c>
      <c r="G178" s="23">
        <f t="shared" si="0"/>
        <v>1</v>
      </c>
      <c r="H178" s="23">
        <f>SUMIFS(B$5:B$211,G$5:G$211,1,B$5:B$211,B178)/B178*G178</f>
        <v>10</v>
      </c>
    </row>
    <row r="179" spans="1:8" ht="15.75" hidden="1" customHeight="1">
      <c r="A179" s="31" t="s">
        <v>88</v>
      </c>
      <c r="B179" s="31">
        <v>40</v>
      </c>
      <c r="C179" s="31"/>
      <c r="D179" s="31" t="s">
        <v>269</v>
      </c>
      <c r="E179" s="31" t="s">
        <v>270</v>
      </c>
      <c r="F179" s="141">
        <v>12</v>
      </c>
      <c r="G179" s="23">
        <f t="shared" si="0"/>
        <v>1</v>
      </c>
      <c r="H179" s="23">
        <f>SUMIFS(B$5:B$211,G$5:G$211,1,B$5:B$211,B179)/B179*G179</f>
        <v>2</v>
      </c>
    </row>
    <row r="180" spans="1:8" ht="15.75" hidden="1" customHeight="1">
      <c r="A180" s="31" t="s">
        <v>88</v>
      </c>
      <c r="B180" s="31">
        <v>55</v>
      </c>
      <c r="C180" s="31"/>
      <c r="D180" s="31" t="s">
        <v>270</v>
      </c>
      <c r="E180" s="31" t="s">
        <v>271</v>
      </c>
      <c r="F180" s="141">
        <v>12</v>
      </c>
      <c r="G180" s="23">
        <f t="shared" si="0"/>
        <v>1</v>
      </c>
      <c r="H180" s="23">
        <f>SUMIFS(B$5:B$211,G$5:G$211,1,B$5:B$211,B180)/B180*G180</f>
        <v>2</v>
      </c>
    </row>
    <row r="181" spans="1:8" ht="15.75" hidden="1" customHeight="1">
      <c r="A181" s="31" t="s">
        <v>88</v>
      </c>
      <c r="B181" s="31">
        <v>170</v>
      </c>
      <c r="C181" s="31"/>
      <c r="D181" s="31" t="s">
        <v>260</v>
      </c>
      <c r="E181" s="31" t="s">
        <v>272</v>
      </c>
      <c r="F181" s="141">
        <v>12</v>
      </c>
      <c r="G181" s="23">
        <f t="shared" si="0"/>
        <v>1</v>
      </c>
      <c r="H181" s="23">
        <f>SUMIFS(B$5:B$211,G$5:G$211,1,B$5:B$211,B181)/B181*G181</f>
        <v>2</v>
      </c>
    </row>
    <row r="182" spans="1:8" ht="15.75" hidden="1" customHeight="1">
      <c r="A182" s="31" t="s">
        <v>88</v>
      </c>
      <c r="B182" s="31">
        <v>70</v>
      </c>
      <c r="C182" s="31"/>
      <c r="D182" s="31" t="s">
        <v>272</v>
      </c>
      <c r="E182" s="31" t="s">
        <v>273</v>
      </c>
      <c r="F182" s="141">
        <v>12</v>
      </c>
      <c r="G182" s="23">
        <f t="shared" si="0"/>
        <v>1</v>
      </c>
      <c r="H182" s="23">
        <f>SUMIFS(B$5:B$211,G$5:G$211,1,B$5:B$211,B182)/B182*G182</f>
        <v>6</v>
      </c>
    </row>
    <row r="183" spans="1:8" ht="15.75" hidden="1" customHeight="1">
      <c r="A183" s="31" t="s">
        <v>88</v>
      </c>
      <c r="B183" s="31">
        <v>100</v>
      </c>
      <c r="C183" s="31"/>
      <c r="D183" s="31" t="s">
        <v>273</v>
      </c>
      <c r="E183" s="31" t="s">
        <v>274</v>
      </c>
      <c r="F183" s="141">
        <v>12</v>
      </c>
      <c r="G183" s="23">
        <f t="shared" si="0"/>
        <v>1</v>
      </c>
      <c r="H183" s="23">
        <f>SUMIFS(B$5:B$211,G$5:G$211,1,B$5:B$211,B183)/B183*G183</f>
        <v>18</v>
      </c>
    </row>
    <row r="184" spans="1:8" ht="15.75" hidden="1" customHeight="1">
      <c r="A184" s="31" t="s">
        <v>88</v>
      </c>
      <c r="B184" s="31">
        <v>100</v>
      </c>
      <c r="C184" s="31"/>
      <c r="D184" s="31" t="s">
        <v>274</v>
      </c>
      <c r="E184" s="31" t="s">
        <v>275</v>
      </c>
      <c r="F184" s="141">
        <v>12</v>
      </c>
      <c r="G184" s="23">
        <f t="shared" si="0"/>
        <v>1</v>
      </c>
      <c r="H184" s="23">
        <f>SUMIFS(B$5:B$211,G$5:G$211,1,B$5:B$211,B184)/B184*G184</f>
        <v>18</v>
      </c>
    </row>
    <row r="185" spans="1:8" ht="15.75" hidden="1" customHeight="1">
      <c r="A185" s="31" t="s">
        <v>85</v>
      </c>
      <c r="B185" s="31">
        <v>295</v>
      </c>
      <c r="C185" s="31"/>
      <c r="D185" s="31" t="s">
        <v>276</v>
      </c>
      <c r="E185" s="31" t="s">
        <v>277</v>
      </c>
      <c r="F185" s="141">
        <v>13</v>
      </c>
      <c r="G185" s="23">
        <f t="shared" si="0"/>
        <v>0</v>
      </c>
      <c r="H185" s="23">
        <f>SUMIFS(B$5:B$211,G$5:G$211,1,B$5:B$211,B185)/B185*G185</f>
        <v>0</v>
      </c>
    </row>
    <row r="186" spans="1:8" ht="15.75" hidden="1" customHeight="1">
      <c r="A186" s="31" t="s">
        <v>88</v>
      </c>
      <c r="B186" s="31">
        <v>85</v>
      </c>
      <c r="C186" s="31"/>
      <c r="D186" s="31" t="s">
        <v>276</v>
      </c>
      <c r="E186" s="31" t="s">
        <v>278</v>
      </c>
      <c r="F186" s="141">
        <v>13</v>
      </c>
      <c r="G186" s="23">
        <f t="shared" si="0"/>
        <v>1</v>
      </c>
      <c r="H186" s="23">
        <f>SUMIFS(B$5:B$211,G$5:G$211,1,B$5:B$211,B186)/B186*G186</f>
        <v>12</v>
      </c>
    </row>
    <row r="187" spans="1:8" ht="15.75" hidden="1" customHeight="1">
      <c r="A187" s="31" t="s">
        <v>88</v>
      </c>
      <c r="B187" s="31">
        <v>80</v>
      </c>
      <c r="C187" s="31"/>
      <c r="D187" s="31" t="s">
        <v>278</v>
      </c>
      <c r="E187" s="31" t="s">
        <v>279</v>
      </c>
      <c r="F187" s="141">
        <v>13</v>
      </c>
      <c r="G187" s="23">
        <f t="shared" si="0"/>
        <v>1</v>
      </c>
      <c r="H187" s="23">
        <f>SUMIFS(B$5:B$211,G$5:G$211,1,B$5:B$211,B187)/B187*G187</f>
        <v>10</v>
      </c>
    </row>
    <row r="188" spans="1:8" ht="15.75" hidden="1" customHeight="1">
      <c r="A188" s="31" t="s">
        <v>88</v>
      </c>
      <c r="B188" s="31">
        <v>125</v>
      </c>
      <c r="C188" s="31"/>
      <c r="D188" s="31" t="s">
        <v>276</v>
      </c>
      <c r="E188" s="31" t="s">
        <v>280</v>
      </c>
      <c r="F188" s="141">
        <v>13</v>
      </c>
      <c r="G188" s="23">
        <f t="shared" si="0"/>
        <v>1</v>
      </c>
      <c r="H188" s="23">
        <f>SUMIFS(B$5:B$211,G$5:G$211,1,B$5:B$211,B188)/B188*G188</f>
        <v>7</v>
      </c>
    </row>
    <row r="189" spans="1:8" ht="15.75" hidden="1" customHeight="1">
      <c r="A189" s="31" t="s">
        <v>88</v>
      </c>
      <c r="B189" s="31">
        <v>65</v>
      </c>
      <c r="C189" s="31"/>
      <c r="D189" s="31" t="s">
        <v>280</v>
      </c>
      <c r="E189" s="31" t="s">
        <v>281</v>
      </c>
      <c r="F189" s="141">
        <v>13</v>
      </c>
      <c r="G189" s="23">
        <f t="shared" si="0"/>
        <v>1</v>
      </c>
      <c r="H189" s="23">
        <f>SUMIFS(B$5:B$211,G$5:G$211,1,B$5:B$211,B189)/B189*G189</f>
        <v>4</v>
      </c>
    </row>
    <row r="190" spans="1:8" ht="15.75" hidden="1" customHeight="1">
      <c r="A190" s="31" t="s">
        <v>88</v>
      </c>
      <c r="B190" s="31">
        <v>75</v>
      </c>
      <c r="C190" s="31"/>
      <c r="D190" s="31" t="s">
        <v>280</v>
      </c>
      <c r="E190" s="31" t="s">
        <v>282</v>
      </c>
      <c r="F190" s="141">
        <v>13</v>
      </c>
      <c r="G190" s="23">
        <f t="shared" si="0"/>
        <v>1</v>
      </c>
      <c r="H190" s="23">
        <f>SUMIFS(B$5:B$211,G$5:G$211,1,B$5:B$211,B190)/B190*G190</f>
        <v>11</v>
      </c>
    </row>
    <row r="191" spans="1:8" ht="15.75" hidden="1" customHeight="1">
      <c r="A191" s="31" t="s">
        <v>88</v>
      </c>
      <c r="B191" s="31">
        <v>80</v>
      </c>
      <c r="C191" s="31"/>
      <c r="D191" s="31" t="s">
        <v>282</v>
      </c>
      <c r="E191" s="31" t="s">
        <v>283</v>
      </c>
      <c r="F191" s="141">
        <v>13</v>
      </c>
      <c r="G191" s="23">
        <f t="shared" si="0"/>
        <v>1</v>
      </c>
      <c r="H191" s="23">
        <f>SUMIFS(B$5:B$211,G$5:G$211,1,B$5:B$211,B191)/B191*G191</f>
        <v>10</v>
      </c>
    </row>
    <row r="192" spans="1:8" ht="15.75" hidden="1" customHeight="1">
      <c r="A192" s="31" t="s">
        <v>88</v>
      </c>
      <c r="B192" s="31">
        <v>85</v>
      </c>
      <c r="C192" s="31"/>
      <c r="D192" s="31" t="s">
        <v>283</v>
      </c>
      <c r="E192" s="31" t="s">
        <v>284</v>
      </c>
      <c r="F192" s="141">
        <v>13</v>
      </c>
      <c r="G192" s="23">
        <f t="shared" si="0"/>
        <v>1</v>
      </c>
      <c r="H192" s="23">
        <f>SUMIFS(B$5:B$211,G$5:G$211,1,B$5:B$211,B192)/B192*G192</f>
        <v>12</v>
      </c>
    </row>
    <row r="193" spans="1:8" ht="15.75" hidden="1" customHeight="1">
      <c r="A193" s="31" t="s">
        <v>88</v>
      </c>
      <c r="B193" s="31">
        <v>90</v>
      </c>
      <c r="C193" s="31"/>
      <c r="D193" s="31" t="s">
        <v>277</v>
      </c>
      <c r="E193" s="31" t="s">
        <v>285</v>
      </c>
      <c r="F193" s="141">
        <v>13</v>
      </c>
      <c r="G193" s="23">
        <f t="shared" si="0"/>
        <v>1</v>
      </c>
      <c r="H193" s="23">
        <f>SUMIFS(B$5:B$211,G$5:G$211,1,B$5:B$211,B193)/B193*G193</f>
        <v>19</v>
      </c>
    </row>
    <row r="194" spans="1:8" ht="15.75" hidden="1" customHeight="1">
      <c r="A194" s="31" t="s">
        <v>88</v>
      </c>
      <c r="B194" s="31">
        <v>90</v>
      </c>
      <c r="C194" s="31"/>
      <c r="D194" s="31" t="s">
        <v>285</v>
      </c>
      <c r="E194" s="31" t="s">
        <v>286</v>
      </c>
      <c r="F194" s="141">
        <v>13</v>
      </c>
      <c r="G194" s="23">
        <f t="shared" si="0"/>
        <v>1</v>
      </c>
      <c r="H194" s="23">
        <f>SUMIFS(B$5:B$211,G$5:G$211,1,B$5:B$211,B194)/B194*G194</f>
        <v>19</v>
      </c>
    </row>
    <row r="195" spans="1:8" ht="15.75" hidden="1" customHeight="1">
      <c r="A195" s="31" t="s">
        <v>88</v>
      </c>
      <c r="B195" s="31">
        <v>40</v>
      </c>
      <c r="C195" s="31"/>
      <c r="D195" s="31" t="s">
        <v>286</v>
      </c>
      <c r="E195" s="31" t="s">
        <v>287</v>
      </c>
      <c r="F195" s="141">
        <v>13</v>
      </c>
      <c r="G195" s="23">
        <f t="shared" si="0"/>
        <v>1</v>
      </c>
      <c r="H195" s="23">
        <f>SUMIFS(B$5:B$211,G$5:G$211,1,B$5:B$211,B195)/B195*G195</f>
        <v>2</v>
      </c>
    </row>
    <row r="196" spans="1:8" ht="15.75" hidden="1" customHeight="1">
      <c r="A196" s="31" t="s">
        <v>88</v>
      </c>
      <c r="B196" s="31">
        <v>155</v>
      </c>
      <c r="C196" s="31"/>
      <c r="D196" s="31" t="s">
        <v>285</v>
      </c>
      <c r="E196" s="31" t="s">
        <v>288</v>
      </c>
      <c r="F196" s="141">
        <v>13</v>
      </c>
      <c r="G196" s="23">
        <f t="shared" si="0"/>
        <v>1</v>
      </c>
      <c r="H196" s="23">
        <f>SUMIFS(B$5:B$211,G$5:G$211,1,B$5:B$211,B196)/B196*G196</f>
        <v>4</v>
      </c>
    </row>
    <row r="197" spans="1:8" ht="15.75" hidden="1" customHeight="1">
      <c r="A197" s="31" t="s">
        <v>88</v>
      </c>
      <c r="B197" s="31">
        <v>125</v>
      </c>
      <c r="C197" s="31"/>
      <c r="D197" s="31" t="s">
        <v>288</v>
      </c>
      <c r="E197" s="31" t="s">
        <v>289</v>
      </c>
      <c r="F197" s="141">
        <v>13</v>
      </c>
      <c r="G197" s="23">
        <f t="shared" si="0"/>
        <v>1</v>
      </c>
      <c r="H197" s="23">
        <f>SUMIFS(B$5:B$211,G$5:G$211,1,B$5:B$211,B197)/B197*G197</f>
        <v>7</v>
      </c>
    </row>
    <row r="198" spans="1:8" ht="15.75" hidden="1" customHeight="1">
      <c r="A198" s="31" t="s">
        <v>88</v>
      </c>
      <c r="B198" s="31">
        <v>150</v>
      </c>
      <c r="C198" s="31"/>
      <c r="D198" s="31" t="s">
        <v>277</v>
      </c>
      <c r="E198" s="31" t="s">
        <v>290</v>
      </c>
      <c r="F198" s="141">
        <v>13</v>
      </c>
      <c r="G198" s="23">
        <f t="shared" si="0"/>
        <v>1</v>
      </c>
      <c r="H198" s="23">
        <f>SUMIFS(B$5:B$211,G$5:G$211,1,B$5:B$211,B198)/B198*G198</f>
        <v>4</v>
      </c>
    </row>
    <row r="199" spans="1:8" ht="15.75" hidden="1" customHeight="1">
      <c r="A199" s="31" t="s">
        <v>88</v>
      </c>
      <c r="B199" s="31">
        <v>120</v>
      </c>
      <c r="C199" s="31"/>
      <c r="D199" s="31" t="s">
        <v>291</v>
      </c>
      <c r="E199" s="31" t="s">
        <v>292</v>
      </c>
      <c r="F199" s="141">
        <v>14</v>
      </c>
      <c r="G199" s="23">
        <f t="shared" si="0"/>
        <v>1</v>
      </c>
      <c r="H199" s="23">
        <f>SUMIFS(B$5:B$211,G$5:G$211,1,B$5:B$211,B199)/B199*G199</f>
        <v>6</v>
      </c>
    </row>
    <row r="200" spans="1:8" ht="15.75" hidden="1" customHeight="1">
      <c r="A200" s="31" t="s">
        <v>88</v>
      </c>
      <c r="B200" s="31">
        <v>75</v>
      </c>
      <c r="C200" s="31"/>
      <c r="D200" s="31" t="s">
        <v>291</v>
      </c>
      <c r="E200" s="31" t="s">
        <v>293</v>
      </c>
      <c r="F200" s="141">
        <v>14</v>
      </c>
      <c r="G200" s="23">
        <f t="shared" si="0"/>
        <v>1</v>
      </c>
      <c r="H200" s="23">
        <f>SUMIFS(B$5:B$211,G$5:G$211,1,B$5:B$211,B200)/B200*G200</f>
        <v>11</v>
      </c>
    </row>
    <row r="201" spans="1:8" ht="15.75" hidden="1" customHeight="1">
      <c r="A201" s="31" t="s">
        <v>88</v>
      </c>
      <c r="B201" s="31">
        <v>105</v>
      </c>
      <c r="C201" s="31"/>
      <c r="D201" s="31" t="s">
        <v>293</v>
      </c>
      <c r="E201" s="31" t="s">
        <v>294</v>
      </c>
      <c r="F201" s="141">
        <v>14</v>
      </c>
      <c r="G201" s="23">
        <f t="shared" si="0"/>
        <v>1</v>
      </c>
      <c r="H201" s="23">
        <f>SUMIFS(B$5:B$211,G$5:G$211,1,B$5:B$211,B201)/B201*G201</f>
        <v>16</v>
      </c>
    </row>
    <row r="202" spans="1:8" ht="15.75" hidden="1" customHeight="1">
      <c r="A202" s="31" t="s">
        <v>88</v>
      </c>
      <c r="B202" s="31">
        <v>105</v>
      </c>
      <c r="C202" s="31"/>
      <c r="D202" s="31" t="s">
        <v>294</v>
      </c>
      <c r="E202" s="31" t="s">
        <v>295</v>
      </c>
      <c r="F202" s="141">
        <v>14</v>
      </c>
      <c r="G202" s="23">
        <f t="shared" si="0"/>
        <v>1</v>
      </c>
      <c r="H202" s="23">
        <f>SUMIFS(B$5:B$211,G$5:G$211,1,B$5:B$211,B202)/B202*G202</f>
        <v>16</v>
      </c>
    </row>
    <row r="203" spans="1:8" ht="15.75" hidden="1" customHeight="1">
      <c r="A203" s="31" t="s">
        <v>88</v>
      </c>
      <c r="B203" s="31">
        <v>150</v>
      </c>
      <c r="C203" s="31"/>
      <c r="D203" s="31" t="s">
        <v>295</v>
      </c>
      <c r="E203" s="31" t="s">
        <v>296</v>
      </c>
      <c r="F203" s="141">
        <v>14</v>
      </c>
      <c r="G203" s="23">
        <f t="shared" si="0"/>
        <v>1</v>
      </c>
      <c r="H203" s="23">
        <f>SUMIFS(B$5:B$211,G$5:G$211,1,B$5:B$211,B203)/B203*G203</f>
        <v>4</v>
      </c>
    </row>
    <row r="204" spans="1:8" ht="15.75" hidden="1" customHeight="1">
      <c r="A204" s="31" t="s">
        <v>88</v>
      </c>
      <c r="B204" s="31">
        <v>145</v>
      </c>
      <c r="C204" s="31"/>
      <c r="D204" s="31" t="s">
        <v>296</v>
      </c>
      <c r="E204" s="31" t="s">
        <v>297</v>
      </c>
      <c r="F204" s="141">
        <v>14</v>
      </c>
      <c r="G204" s="23">
        <f t="shared" si="0"/>
        <v>1</v>
      </c>
      <c r="H204" s="23">
        <f>SUMIFS(B$5:B$211,G$5:G$211,1,B$5:B$211,B204)/B204*G204</f>
        <v>2</v>
      </c>
    </row>
    <row r="205" spans="1:8" ht="15.75" hidden="1" customHeight="1">
      <c r="A205" s="31" t="s">
        <v>88</v>
      </c>
      <c r="B205" s="31">
        <v>75</v>
      </c>
      <c r="C205" s="31"/>
      <c r="D205" s="31" t="s">
        <v>298</v>
      </c>
      <c r="E205" s="31" t="s">
        <v>299</v>
      </c>
      <c r="F205" s="141">
        <v>14</v>
      </c>
      <c r="G205" s="23">
        <f t="shared" si="0"/>
        <v>1</v>
      </c>
      <c r="H205" s="23">
        <f>SUMIFS(B$5:B$211,G$5:G$211,1,B$5:B$211,B205)/B205*G205</f>
        <v>11</v>
      </c>
    </row>
    <row r="206" spans="1:8" ht="15.75" hidden="1" customHeight="1">
      <c r="A206" s="31" t="s">
        <v>88</v>
      </c>
      <c r="B206" s="31">
        <v>105</v>
      </c>
      <c r="C206" s="31"/>
      <c r="D206" s="31" t="s">
        <v>299</v>
      </c>
      <c r="E206" s="31" t="s">
        <v>300</v>
      </c>
      <c r="F206" s="141">
        <v>14</v>
      </c>
      <c r="G206" s="23">
        <f t="shared" si="0"/>
        <v>1</v>
      </c>
      <c r="H206" s="23">
        <f>SUMIFS(B$5:B$211,G$5:G$211,1,B$5:B$211,B206)/B206*G206</f>
        <v>16</v>
      </c>
    </row>
    <row r="207" spans="1:8" ht="15.75" hidden="1" customHeight="1">
      <c r="A207" s="31" t="s">
        <v>88</v>
      </c>
      <c r="B207" s="31">
        <v>105</v>
      </c>
      <c r="C207" s="31"/>
      <c r="D207" s="31" t="s">
        <v>299</v>
      </c>
      <c r="E207" s="31" t="s">
        <v>301</v>
      </c>
      <c r="F207" s="141">
        <v>14</v>
      </c>
      <c r="G207" s="23">
        <f t="shared" si="0"/>
        <v>1</v>
      </c>
      <c r="H207" s="23">
        <f>SUMIFS(B$5:B$211,G$5:G$211,1,B$5:B$211,B207)/B207*G207</f>
        <v>16</v>
      </c>
    </row>
    <row r="208" spans="1:8" ht="15.75" hidden="1" customHeight="1">
      <c r="A208" s="31" t="s">
        <v>88</v>
      </c>
      <c r="B208" s="31">
        <v>105</v>
      </c>
      <c r="C208" s="31"/>
      <c r="D208" s="31" t="s">
        <v>301</v>
      </c>
      <c r="E208" s="31" t="s">
        <v>302</v>
      </c>
      <c r="F208" s="141">
        <v>14</v>
      </c>
      <c r="G208" s="23">
        <f t="shared" si="0"/>
        <v>1</v>
      </c>
      <c r="H208" s="23">
        <f>SUMIFS(B$5:B$211,G$5:G$211,1,B$5:B$211,B208)/B208*G208</f>
        <v>16</v>
      </c>
    </row>
    <row r="209" spans="1:8" ht="15.75" hidden="1" customHeight="1">
      <c r="A209" s="31" t="s">
        <v>88</v>
      </c>
      <c r="B209" s="31">
        <v>110</v>
      </c>
      <c r="C209" s="31"/>
      <c r="D209" s="31" t="s">
        <v>298</v>
      </c>
      <c r="E209" s="31" t="s">
        <v>303</v>
      </c>
      <c r="F209" s="141">
        <v>14</v>
      </c>
      <c r="G209" s="23">
        <f t="shared" si="0"/>
        <v>1</v>
      </c>
      <c r="H209" s="23">
        <f>SUMIFS(B$5:B$211,G$5:G$211,1,B$5:B$211,B209)/B209*G209</f>
        <v>10</v>
      </c>
    </row>
    <row r="210" spans="1:8" ht="15.75" hidden="1" customHeight="1">
      <c r="A210" s="31" t="s">
        <v>88</v>
      </c>
      <c r="B210" s="31">
        <v>95</v>
      </c>
      <c r="C210" s="31"/>
      <c r="D210" s="31" t="s">
        <v>303</v>
      </c>
      <c r="E210" s="31" t="s">
        <v>304</v>
      </c>
      <c r="F210" s="141">
        <v>14</v>
      </c>
      <c r="G210" s="23">
        <f t="shared" si="0"/>
        <v>1</v>
      </c>
      <c r="H210" s="23">
        <f>SUMIFS(B$5:B$211,G$5:G$211,1,B$5:B$211,B210)/B210*G210</f>
        <v>11</v>
      </c>
    </row>
    <row r="211" spans="1:8" ht="15.75" hidden="1" customHeight="1">
      <c r="A211" s="31" t="s">
        <v>88</v>
      </c>
      <c r="B211" s="31">
        <v>105</v>
      </c>
      <c r="C211" s="31"/>
      <c r="D211" s="31" t="s">
        <v>303</v>
      </c>
      <c r="E211" s="31" t="s">
        <v>305</v>
      </c>
      <c r="F211" s="141">
        <v>14</v>
      </c>
      <c r="G211" s="23">
        <f t="shared" si="0"/>
        <v>1</v>
      </c>
      <c r="H211" s="23">
        <f>SUMIFS(B$5:B$211,G$5:G$211,1,B$5:B$211,B211)/B211*G211</f>
        <v>16</v>
      </c>
    </row>
    <row r="212" spans="1:8" ht="15.75" customHeight="1">
      <c r="F212" s="21"/>
    </row>
    <row r="213" spans="1:8" ht="15.75" customHeight="1">
      <c r="F213" s="21"/>
    </row>
    <row r="214" spans="1:8" ht="15.75" customHeight="1">
      <c r="F214" s="21"/>
    </row>
    <row r="215" spans="1:8" ht="15.75" customHeight="1">
      <c r="F215" s="21"/>
    </row>
    <row r="216" spans="1:8" ht="15.75" customHeight="1">
      <c r="F216" s="21"/>
    </row>
    <row r="217" spans="1:8" ht="15.75" customHeight="1">
      <c r="F217" s="21"/>
    </row>
    <row r="218" spans="1:8" ht="15.75" customHeight="1">
      <c r="F218" s="21"/>
    </row>
    <row r="219" spans="1:8" ht="15.75" customHeight="1">
      <c r="F219" s="21"/>
    </row>
    <row r="220" spans="1:8" ht="15.75" customHeight="1">
      <c r="F220" s="21"/>
    </row>
    <row r="221" spans="1:8" ht="15.75" customHeight="1">
      <c r="F221" s="21"/>
    </row>
    <row r="222" spans="1:8" ht="15.75" customHeight="1">
      <c r="F222" s="21"/>
    </row>
    <row r="223" spans="1:8" ht="15.75" customHeight="1">
      <c r="F223" s="21"/>
    </row>
    <row r="224" spans="1:8" ht="15.75" customHeight="1">
      <c r="F224" s="21"/>
    </row>
    <row r="225" spans="6:6" ht="15.75" customHeight="1">
      <c r="F225" s="21"/>
    </row>
    <row r="226" spans="6:6" ht="15.75" customHeight="1">
      <c r="F226" s="21"/>
    </row>
    <row r="227" spans="6:6" ht="15.75" customHeight="1">
      <c r="F227" s="21"/>
    </row>
    <row r="228" spans="6:6" ht="15.75" customHeight="1">
      <c r="F228" s="21"/>
    </row>
    <row r="229" spans="6:6" ht="15.75" customHeight="1">
      <c r="F229" s="21"/>
    </row>
    <row r="230" spans="6:6" ht="15.75" customHeight="1">
      <c r="F230" s="21"/>
    </row>
    <row r="231" spans="6:6" ht="15.75" customHeight="1">
      <c r="F231" s="21"/>
    </row>
    <row r="232" spans="6:6" ht="15.75" customHeight="1">
      <c r="F232" s="21"/>
    </row>
    <row r="233" spans="6:6" ht="15.75" customHeight="1">
      <c r="F233" s="21"/>
    </row>
    <row r="234" spans="6:6" ht="15.75" customHeight="1">
      <c r="F234" s="21"/>
    </row>
    <row r="235" spans="6:6" ht="15.75" customHeight="1">
      <c r="F235" s="21"/>
    </row>
    <row r="236" spans="6:6" ht="15.75" customHeight="1">
      <c r="F236" s="21"/>
    </row>
    <row r="237" spans="6:6" ht="15.75" customHeight="1">
      <c r="F237" s="21"/>
    </row>
    <row r="238" spans="6:6" ht="15.75" customHeight="1">
      <c r="F238" s="21"/>
    </row>
    <row r="239" spans="6:6" ht="15.75" customHeight="1">
      <c r="F239" s="21"/>
    </row>
    <row r="240" spans="6:6" ht="15.75" customHeight="1">
      <c r="F240" s="21"/>
    </row>
    <row r="241" spans="6:6" ht="15.75" customHeight="1">
      <c r="F241" s="21"/>
    </row>
    <row r="242" spans="6:6" ht="15.75" customHeight="1">
      <c r="F242" s="21"/>
    </row>
    <row r="243" spans="6:6" ht="15.75" customHeight="1">
      <c r="F243" s="21"/>
    </row>
    <row r="244" spans="6:6" ht="15.75" customHeight="1">
      <c r="F244" s="21"/>
    </row>
    <row r="245" spans="6:6" ht="15.75" customHeight="1">
      <c r="F245" s="21"/>
    </row>
    <row r="246" spans="6:6" ht="15.75" customHeight="1">
      <c r="F246" s="21"/>
    </row>
    <row r="247" spans="6:6" ht="15.75" customHeight="1">
      <c r="F247" s="21"/>
    </row>
    <row r="248" spans="6:6" ht="15.75" customHeight="1">
      <c r="F248" s="21"/>
    </row>
    <row r="249" spans="6:6" ht="15.75" customHeight="1">
      <c r="F249" s="21"/>
    </row>
    <row r="250" spans="6:6" ht="15.75" customHeight="1">
      <c r="F250" s="21"/>
    </row>
    <row r="251" spans="6:6" ht="15.75" customHeight="1">
      <c r="F251" s="21"/>
    </row>
    <row r="252" spans="6:6" ht="15.75" customHeight="1">
      <c r="F252" s="21"/>
    </row>
    <row r="253" spans="6:6" ht="15.75" customHeight="1">
      <c r="F253" s="21"/>
    </row>
    <row r="254" spans="6:6" ht="15.75" customHeight="1">
      <c r="F254" s="21"/>
    </row>
    <row r="255" spans="6:6" ht="15.75" customHeight="1">
      <c r="F255" s="21"/>
    </row>
    <row r="256" spans="6:6" ht="15.75" customHeight="1">
      <c r="F256" s="21"/>
    </row>
    <row r="257" spans="6:6" ht="15.75" customHeight="1">
      <c r="F257" s="21"/>
    </row>
    <row r="258" spans="6:6" ht="15.75" customHeight="1">
      <c r="F258" s="21"/>
    </row>
    <row r="259" spans="6:6" ht="15.75" customHeight="1">
      <c r="F259" s="21"/>
    </row>
    <row r="260" spans="6:6" ht="15.75" customHeight="1">
      <c r="F260" s="21"/>
    </row>
    <row r="261" spans="6:6" ht="15.75" customHeight="1">
      <c r="F261" s="21"/>
    </row>
    <row r="262" spans="6:6" ht="15.75" customHeight="1">
      <c r="F262" s="21"/>
    </row>
    <row r="263" spans="6:6" ht="15.75" customHeight="1">
      <c r="F263" s="21"/>
    </row>
    <row r="264" spans="6:6" ht="15.75" customHeight="1">
      <c r="F264" s="21"/>
    </row>
    <row r="265" spans="6:6" ht="15.75" customHeight="1">
      <c r="F265" s="21"/>
    </row>
    <row r="266" spans="6:6" ht="15.75" customHeight="1">
      <c r="F266" s="21"/>
    </row>
    <row r="267" spans="6:6" ht="15.75" customHeight="1">
      <c r="F267" s="21"/>
    </row>
    <row r="268" spans="6:6" ht="15.75" customHeight="1">
      <c r="F268" s="21"/>
    </row>
    <row r="269" spans="6:6" ht="15.75" customHeight="1">
      <c r="F269" s="21"/>
    </row>
    <row r="270" spans="6:6" ht="15.75" customHeight="1">
      <c r="F270" s="21"/>
    </row>
    <row r="271" spans="6:6" ht="15.75" customHeight="1">
      <c r="F271" s="21"/>
    </row>
    <row r="272" spans="6:6" ht="15.75" customHeight="1">
      <c r="F272" s="21"/>
    </row>
    <row r="273" spans="6:6" ht="15.75" customHeight="1">
      <c r="F273" s="21"/>
    </row>
    <row r="274" spans="6:6" ht="15.75" customHeight="1">
      <c r="F274" s="21"/>
    </row>
    <row r="275" spans="6:6" ht="15.75" customHeight="1">
      <c r="F275" s="21"/>
    </row>
    <row r="276" spans="6:6" ht="15.75" customHeight="1">
      <c r="F276" s="21"/>
    </row>
    <row r="277" spans="6:6" ht="15.75" customHeight="1">
      <c r="F277" s="21"/>
    </row>
    <row r="278" spans="6:6" ht="15.75" customHeight="1">
      <c r="F278" s="21"/>
    </row>
    <row r="279" spans="6:6" ht="15.75" customHeight="1">
      <c r="F279" s="21"/>
    </row>
    <row r="280" spans="6:6" ht="15.75" customHeight="1">
      <c r="F280" s="21"/>
    </row>
    <row r="281" spans="6:6" ht="15.75" customHeight="1">
      <c r="F281" s="21"/>
    </row>
    <row r="282" spans="6:6" ht="15.75" customHeight="1">
      <c r="F282" s="21"/>
    </row>
    <row r="283" spans="6:6" ht="15.75" customHeight="1">
      <c r="F283" s="21"/>
    </row>
    <row r="284" spans="6:6" ht="15.75" customHeight="1">
      <c r="F284" s="21"/>
    </row>
    <row r="285" spans="6:6" ht="15.75" customHeight="1">
      <c r="F285" s="21"/>
    </row>
    <row r="286" spans="6:6" ht="15.75" customHeight="1">
      <c r="F286" s="21"/>
    </row>
    <row r="287" spans="6:6" ht="15.75" customHeight="1">
      <c r="F287" s="21"/>
    </row>
    <row r="288" spans="6:6" ht="15.75" customHeight="1">
      <c r="F288" s="21"/>
    </row>
    <row r="289" spans="6:6" ht="15.75" customHeight="1">
      <c r="F289" s="21"/>
    </row>
    <row r="290" spans="6:6" ht="15.75" customHeight="1">
      <c r="F290" s="21"/>
    </row>
    <row r="291" spans="6:6" ht="15.75" customHeight="1">
      <c r="F291" s="21"/>
    </row>
    <row r="292" spans="6:6" ht="15.75" customHeight="1">
      <c r="F292" s="21"/>
    </row>
    <row r="293" spans="6:6" ht="15.75" customHeight="1">
      <c r="F293" s="21"/>
    </row>
    <row r="294" spans="6:6" ht="15.75" customHeight="1">
      <c r="F294" s="21"/>
    </row>
    <row r="295" spans="6:6" ht="15.75" customHeight="1">
      <c r="F295" s="21"/>
    </row>
    <row r="296" spans="6:6" ht="15.75" customHeight="1">
      <c r="F296" s="21"/>
    </row>
    <row r="297" spans="6:6" ht="15.75" customHeight="1">
      <c r="F297" s="21"/>
    </row>
    <row r="298" spans="6:6" ht="15.75" customHeight="1">
      <c r="F298" s="21"/>
    </row>
    <row r="299" spans="6:6" ht="15.75" customHeight="1">
      <c r="F299" s="21"/>
    </row>
    <row r="300" spans="6:6" ht="15.75" customHeight="1">
      <c r="F300" s="21"/>
    </row>
    <row r="301" spans="6:6" ht="15.75" customHeight="1">
      <c r="F301" s="21"/>
    </row>
    <row r="302" spans="6:6" ht="15.75" customHeight="1">
      <c r="F302" s="21"/>
    </row>
    <row r="303" spans="6:6" ht="15.75" customHeight="1">
      <c r="F303" s="21"/>
    </row>
    <row r="304" spans="6:6" ht="15.75" customHeight="1">
      <c r="F304" s="21"/>
    </row>
    <row r="305" spans="6:6" ht="15.75" customHeight="1">
      <c r="F305" s="21"/>
    </row>
    <row r="306" spans="6:6" ht="15.75" customHeight="1">
      <c r="F306" s="21"/>
    </row>
    <row r="307" spans="6:6" ht="15.75" customHeight="1">
      <c r="F307" s="21"/>
    </row>
    <row r="308" spans="6:6" ht="15.75" customHeight="1">
      <c r="F308" s="21"/>
    </row>
    <row r="309" spans="6:6" ht="15.75" customHeight="1">
      <c r="F309" s="21"/>
    </row>
    <row r="310" spans="6:6" ht="15.75" customHeight="1">
      <c r="F310" s="21"/>
    </row>
    <row r="311" spans="6:6" ht="15.75" customHeight="1">
      <c r="F311" s="21"/>
    </row>
    <row r="312" spans="6:6" ht="15.75" customHeight="1">
      <c r="F312" s="21"/>
    </row>
    <row r="313" spans="6:6" ht="15.75" customHeight="1">
      <c r="F313" s="21"/>
    </row>
    <row r="314" spans="6:6" ht="15.75" customHeight="1">
      <c r="F314" s="21"/>
    </row>
    <row r="315" spans="6:6" ht="15.75" customHeight="1">
      <c r="F315" s="21"/>
    </row>
    <row r="316" spans="6:6" ht="15.75" customHeight="1">
      <c r="F316" s="21"/>
    </row>
    <row r="317" spans="6:6" ht="15.75" customHeight="1">
      <c r="F317" s="21"/>
    </row>
    <row r="318" spans="6:6" ht="15.75" customHeight="1">
      <c r="F318" s="21"/>
    </row>
    <row r="319" spans="6:6" ht="15.75" customHeight="1">
      <c r="F319" s="21"/>
    </row>
    <row r="320" spans="6:6" ht="15.75" customHeight="1">
      <c r="F320" s="21"/>
    </row>
    <row r="321" spans="6:6" ht="15.75" customHeight="1">
      <c r="F321" s="21"/>
    </row>
    <row r="322" spans="6:6" ht="15.75" customHeight="1">
      <c r="F322" s="21"/>
    </row>
    <row r="323" spans="6:6" ht="15.75" customHeight="1">
      <c r="F323" s="21"/>
    </row>
    <row r="324" spans="6:6" ht="15.75" customHeight="1">
      <c r="F324" s="21"/>
    </row>
    <row r="325" spans="6:6" ht="15.75" customHeight="1">
      <c r="F325" s="21"/>
    </row>
    <row r="326" spans="6:6" ht="15.75" customHeight="1">
      <c r="F326" s="21"/>
    </row>
    <row r="327" spans="6:6" ht="15.75" customHeight="1">
      <c r="F327" s="21"/>
    </row>
    <row r="328" spans="6:6" ht="15.75" customHeight="1">
      <c r="F328" s="21"/>
    </row>
    <row r="329" spans="6:6" ht="15.75" customHeight="1">
      <c r="F329" s="21"/>
    </row>
    <row r="330" spans="6:6" ht="15.75" customHeight="1">
      <c r="F330" s="21"/>
    </row>
    <row r="331" spans="6:6" ht="15.75" customHeight="1">
      <c r="F331" s="21"/>
    </row>
    <row r="332" spans="6:6" ht="15.75" customHeight="1">
      <c r="F332" s="21"/>
    </row>
    <row r="333" spans="6:6" ht="15.75" customHeight="1">
      <c r="F333" s="21"/>
    </row>
    <row r="334" spans="6:6" ht="15.75" customHeight="1">
      <c r="F334" s="21"/>
    </row>
    <row r="335" spans="6:6" ht="15.75" customHeight="1">
      <c r="F335" s="21"/>
    </row>
    <row r="336" spans="6:6" ht="15.75" customHeight="1">
      <c r="F336" s="21"/>
    </row>
    <row r="337" spans="6:6" ht="15.75" customHeight="1">
      <c r="F337" s="21"/>
    </row>
    <row r="338" spans="6:6" ht="15.75" customHeight="1">
      <c r="F338" s="21"/>
    </row>
    <row r="339" spans="6:6" ht="15.75" customHeight="1">
      <c r="F339" s="21"/>
    </row>
    <row r="340" spans="6:6" ht="15.75" customHeight="1">
      <c r="F340" s="21"/>
    </row>
    <row r="341" spans="6:6" ht="15.75" customHeight="1">
      <c r="F341" s="21"/>
    </row>
    <row r="342" spans="6:6" ht="15.75" customHeight="1">
      <c r="F342" s="21"/>
    </row>
    <row r="343" spans="6:6" ht="15.75" customHeight="1">
      <c r="F343" s="21"/>
    </row>
    <row r="344" spans="6:6" ht="15.75" customHeight="1">
      <c r="F344" s="21"/>
    </row>
    <row r="345" spans="6:6" ht="15.75" customHeight="1">
      <c r="F345" s="21"/>
    </row>
    <row r="346" spans="6:6" ht="15.75" customHeight="1">
      <c r="F346" s="21"/>
    </row>
    <row r="347" spans="6:6" ht="15.75" customHeight="1">
      <c r="F347" s="21"/>
    </row>
    <row r="348" spans="6:6" ht="15.75" customHeight="1">
      <c r="F348" s="21"/>
    </row>
    <row r="349" spans="6:6" ht="15.75" customHeight="1">
      <c r="F349" s="21"/>
    </row>
    <row r="350" spans="6:6" ht="15.75" customHeight="1">
      <c r="F350" s="21"/>
    </row>
    <row r="351" spans="6:6" ht="15.75" customHeight="1">
      <c r="F351" s="21"/>
    </row>
    <row r="352" spans="6:6" ht="15.75" customHeight="1">
      <c r="F352" s="21"/>
    </row>
    <row r="353" spans="6:6" ht="15.75" customHeight="1">
      <c r="F353" s="21"/>
    </row>
    <row r="354" spans="6:6" ht="15.75" customHeight="1">
      <c r="F354" s="21"/>
    </row>
    <row r="355" spans="6:6" ht="15.75" customHeight="1">
      <c r="F355" s="21"/>
    </row>
    <row r="356" spans="6:6" ht="15.75" customHeight="1">
      <c r="F356" s="21"/>
    </row>
    <row r="357" spans="6:6" ht="15.75" customHeight="1">
      <c r="F357" s="21"/>
    </row>
    <row r="358" spans="6:6" ht="15.75" customHeight="1">
      <c r="F358" s="21"/>
    </row>
    <row r="359" spans="6:6" ht="15.75" customHeight="1">
      <c r="F359" s="21"/>
    </row>
    <row r="360" spans="6:6" ht="15.75" customHeight="1">
      <c r="F360" s="21"/>
    </row>
    <row r="361" spans="6:6" ht="15.75" customHeight="1">
      <c r="F361" s="21"/>
    </row>
    <row r="362" spans="6:6" ht="15.75" customHeight="1">
      <c r="F362" s="21"/>
    </row>
    <row r="363" spans="6:6" ht="15.75" customHeight="1">
      <c r="F363" s="21"/>
    </row>
    <row r="364" spans="6:6" ht="15.75" customHeight="1">
      <c r="F364" s="21"/>
    </row>
    <row r="365" spans="6:6" ht="15.75" customHeight="1">
      <c r="F365" s="21"/>
    </row>
    <row r="366" spans="6:6" ht="15.75" customHeight="1">
      <c r="F366" s="21"/>
    </row>
    <row r="367" spans="6:6" ht="15.75" customHeight="1">
      <c r="F367" s="21"/>
    </row>
    <row r="368" spans="6:6" ht="15.75" customHeight="1">
      <c r="F368" s="21"/>
    </row>
    <row r="369" spans="6:6" ht="15.75" customHeight="1">
      <c r="F369" s="21"/>
    </row>
    <row r="370" spans="6:6" ht="15.75" customHeight="1">
      <c r="F370" s="21"/>
    </row>
    <row r="371" spans="6:6" ht="15.75" customHeight="1">
      <c r="F371" s="21"/>
    </row>
    <row r="372" spans="6:6" ht="15.75" customHeight="1">
      <c r="F372" s="21"/>
    </row>
    <row r="373" spans="6:6" ht="15.75" customHeight="1">
      <c r="F373" s="21"/>
    </row>
    <row r="374" spans="6:6" ht="15.75" customHeight="1">
      <c r="F374" s="21"/>
    </row>
    <row r="375" spans="6:6" ht="15.75" customHeight="1">
      <c r="F375" s="21"/>
    </row>
    <row r="376" spans="6:6" ht="15.75" customHeight="1">
      <c r="F376" s="21"/>
    </row>
    <row r="377" spans="6:6" ht="15.75" customHeight="1">
      <c r="F377" s="21"/>
    </row>
    <row r="378" spans="6:6" ht="15.75" customHeight="1">
      <c r="F378" s="21"/>
    </row>
    <row r="379" spans="6:6" ht="15.75" customHeight="1">
      <c r="F379" s="21"/>
    </row>
    <row r="380" spans="6:6" ht="15.75" customHeight="1">
      <c r="F380" s="21"/>
    </row>
    <row r="381" spans="6:6" ht="15.75" customHeight="1">
      <c r="F381" s="21"/>
    </row>
    <row r="382" spans="6:6" ht="15.75" customHeight="1">
      <c r="F382" s="21"/>
    </row>
    <row r="383" spans="6:6" ht="15.75" customHeight="1">
      <c r="F383" s="21"/>
    </row>
    <row r="384" spans="6:6" ht="15.75" customHeight="1">
      <c r="F384" s="21"/>
    </row>
    <row r="385" spans="6:6" ht="15.75" customHeight="1">
      <c r="F385" s="21"/>
    </row>
    <row r="386" spans="6:6" ht="15.75" customHeight="1">
      <c r="F386" s="21"/>
    </row>
    <row r="387" spans="6:6" ht="15.75" customHeight="1">
      <c r="F387" s="21"/>
    </row>
    <row r="388" spans="6:6" ht="15.75" customHeight="1">
      <c r="F388" s="21"/>
    </row>
    <row r="389" spans="6:6" ht="15.75" customHeight="1">
      <c r="F389" s="21"/>
    </row>
    <row r="390" spans="6:6" ht="15.75" customHeight="1">
      <c r="F390" s="21"/>
    </row>
    <row r="391" spans="6:6" ht="15.75" customHeight="1">
      <c r="F391" s="21"/>
    </row>
    <row r="392" spans="6:6" ht="15.75" customHeight="1">
      <c r="F392" s="21"/>
    </row>
    <row r="393" spans="6:6" ht="15.75" customHeight="1">
      <c r="F393" s="21"/>
    </row>
    <row r="394" spans="6:6" ht="15.75" customHeight="1">
      <c r="F394" s="21"/>
    </row>
    <row r="395" spans="6:6" ht="15.75" customHeight="1">
      <c r="F395" s="21"/>
    </row>
    <row r="396" spans="6:6" ht="15.75" customHeight="1">
      <c r="F396" s="21"/>
    </row>
    <row r="397" spans="6:6" ht="15.75" customHeight="1">
      <c r="F397" s="21"/>
    </row>
    <row r="398" spans="6:6" ht="15.75" customHeight="1">
      <c r="F398" s="21"/>
    </row>
    <row r="399" spans="6:6" ht="15.75" customHeight="1">
      <c r="F399" s="21"/>
    </row>
    <row r="400" spans="6:6" ht="15.75" customHeight="1">
      <c r="F400" s="21"/>
    </row>
    <row r="401" spans="6:6" ht="15.75" customHeight="1">
      <c r="F401" s="21"/>
    </row>
    <row r="402" spans="6:6" ht="15.75" customHeight="1">
      <c r="F402" s="21"/>
    </row>
    <row r="403" spans="6:6" ht="15.75" customHeight="1">
      <c r="F403" s="21"/>
    </row>
    <row r="404" spans="6:6" ht="15.75" customHeight="1">
      <c r="F404" s="21"/>
    </row>
    <row r="405" spans="6:6" ht="15.75" customHeight="1">
      <c r="F405" s="21"/>
    </row>
    <row r="406" spans="6:6" ht="15.75" customHeight="1">
      <c r="F406" s="21"/>
    </row>
    <row r="407" spans="6:6" ht="15.75" customHeight="1">
      <c r="F407" s="21"/>
    </row>
    <row r="408" spans="6:6" ht="15.75" customHeight="1">
      <c r="F408" s="21"/>
    </row>
    <row r="409" spans="6:6" ht="15.75" customHeight="1">
      <c r="F409" s="21"/>
    </row>
    <row r="410" spans="6:6" ht="15.75" customHeight="1">
      <c r="F410" s="21"/>
    </row>
    <row r="411" spans="6:6" ht="15.75" customHeight="1">
      <c r="F411" s="21"/>
    </row>
    <row r="412" spans="6:6" ht="15.75" customHeight="1">
      <c r="F412" s="21"/>
    </row>
    <row r="413" spans="6:6" ht="15.75" customHeight="1">
      <c r="F413" s="21"/>
    </row>
    <row r="414" spans="6:6" ht="15.75" customHeight="1">
      <c r="F414" s="21"/>
    </row>
    <row r="415" spans="6:6" ht="15.75" customHeight="1">
      <c r="F415" s="21"/>
    </row>
    <row r="416" spans="6:6" ht="15.75" customHeight="1">
      <c r="F416" s="21"/>
    </row>
    <row r="417" spans="6:6" ht="15.75" customHeight="1">
      <c r="F417" s="21"/>
    </row>
    <row r="418" spans="6:6" ht="15.75" customHeight="1">
      <c r="F418" s="21"/>
    </row>
    <row r="419" spans="6:6" ht="15.75" customHeight="1">
      <c r="F419" s="21"/>
    </row>
    <row r="420" spans="6:6" ht="15.75" customHeight="1">
      <c r="F420" s="21"/>
    </row>
    <row r="421" spans="6:6" ht="15.75" customHeight="1">
      <c r="F421" s="21"/>
    </row>
    <row r="422" spans="6:6" ht="15.75" customHeight="1">
      <c r="F422" s="21"/>
    </row>
    <row r="423" spans="6:6" ht="15.75" customHeight="1">
      <c r="F423" s="21"/>
    </row>
    <row r="424" spans="6:6" ht="15.75" customHeight="1">
      <c r="F424" s="21"/>
    </row>
    <row r="425" spans="6:6" ht="15.75" customHeight="1">
      <c r="F425" s="21"/>
    </row>
    <row r="426" spans="6:6" ht="15.75" customHeight="1">
      <c r="F426" s="21"/>
    </row>
    <row r="427" spans="6:6" ht="15.75" customHeight="1">
      <c r="F427" s="21"/>
    </row>
    <row r="428" spans="6:6" ht="15.75" customHeight="1">
      <c r="F428" s="21"/>
    </row>
    <row r="429" spans="6:6" ht="15.75" customHeight="1">
      <c r="F429" s="21"/>
    </row>
    <row r="430" spans="6:6" ht="15.75" customHeight="1">
      <c r="F430" s="21"/>
    </row>
    <row r="431" spans="6:6" ht="15.75" customHeight="1">
      <c r="F431" s="21"/>
    </row>
    <row r="432" spans="6:6" ht="15.75" customHeight="1">
      <c r="F432" s="21"/>
    </row>
    <row r="433" spans="6:6" ht="15.75" customHeight="1">
      <c r="F433" s="21"/>
    </row>
    <row r="434" spans="6:6" ht="15.75" customHeight="1">
      <c r="F434" s="21"/>
    </row>
    <row r="435" spans="6:6" ht="15.75" customHeight="1">
      <c r="F435" s="21"/>
    </row>
    <row r="436" spans="6:6" ht="15.75" customHeight="1">
      <c r="F436" s="21"/>
    </row>
    <row r="437" spans="6:6" ht="15.75" customHeight="1">
      <c r="F437" s="21"/>
    </row>
    <row r="438" spans="6:6" ht="15.75" customHeight="1">
      <c r="F438" s="21"/>
    </row>
    <row r="439" spans="6:6" ht="15.75" customHeight="1">
      <c r="F439" s="21"/>
    </row>
    <row r="440" spans="6:6" ht="15.75" customHeight="1">
      <c r="F440" s="21"/>
    </row>
    <row r="441" spans="6:6" ht="15.75" customHeight="1">
      <c r="F441" s="21"/>
    </row>
    <row r="442" spans="6:6" ht="15.75" customHeight="1">
      <c r="F442" s="21"/>
    </row>
    <row r="443" spans="6:6" ht="15.75" customHeight="1">
      <c r="F443" s="21"/>
    </row>
    <row r="444" spans="6:6" ht="15.75" customHeight="1">
      <c r="F444" s="21"/>
    </row>
    <row r="445" spans="6:6" ht="15.75" customHeight="1">
      <c r="F445" s="21"/>
    </row>
    <row r="446" spans="6:6" ht="15.75" customHeight="1">
      <c r="F446" s="21"/>
    </row>
    <row r="447" spans="6:6" ht="15.75" customHeight="1">
      <c r="F447" s="21"/>
    </row>
    <row r="448" spans="6:6" ht="15.75" customHeight="1">
      <c r="F448" s="21"/>
    </row>
    <row r="449" spans="6:6" ht="15.75" customHeight="1">
      <c r="F449" s="21"/>
    </row>
    <row r="450" spans="6:6" ht="15.75" customHeight="1">
      <c r="F450" s="21"/>
    </row>
    <row r="451" spans="6:6" ht="15.75" customHeight="1">
      <c r="F451" s="21"/>
    </row>
    <row r="452" spans="6:6" ht="15.75" customHeight="1">
      <c r="F452" s="21"/>
    </row>
    <row r="453" spans="6:6" ht="15.75" customHeight="1">
      <c r="F453" s="21"/>
    </row>
    <row r="454" spans="6:6" ht="15.75" customHeight="1">
      <c r="F454" s="21"/>
    </row>
    <row r="455" spans="6:6" ht="15.75" customHeight="1">
      <c r="F455" s="21"/>
    </row>
    <row r="456" spans="6:6" ht="15.75" customHeight="1">
      <c r="F456" s="21"/>
    </row>
    <row r="457" spans="6:6" ht="15.75" customHeight="1">
      <c r="F457" s="21"/>
    </row>
    <row r="458" spans="6:6" ht="15.75" customHeight="1">
      <c r="F458" s="21"/>
    </row>
    <row r="459" spans="6:6" ht="15.75" customHeight="1">
      <c r="F459" s="21"/>
    </row>
    <row r="460" spans="6:6" ht="15.75" customHeight="1">
      <c r="F460" s="21"/>
    </row>
    <row r="461" spans="6:6" ht="15.75" customHeight="1">
      <c r="F461" s="21"/>
    </row>
    <row r="462" spans="6:6" ht="15.75" customHeight="1">
      <c r="F462" s="21"/>
    </row>
    <row r="463" spans="6:6" ht="15.75" customHeight="1">
      <c r="F463" s="21"/>
    </row>
    <row r="464" spans="6:6" ht="15.75" customHeight="1">
      <c r="F464" s="21"/>
    </row>
    <row r="465" spans="6:6" ht="15.75" customHeight="1">
      <c r="F465" s="21"/>
    </row>
    <row r="466" spans="6:6" ht="15.75" customHeight="1">
      <c r="F466" s="21"/>
    </row>
    <row r="467" spans="6:6" ht="15.75" customHeight="1">
      <c r="F467" s="21"/>
    </row>
    <row r="468" spans="6:6" ht="15.75" customHeight="1">
      <c r="F468" s="21"/>
    </row>
    <row r="469" spans="6:6" ht="15.75" customHeight="1">
      <c r="F469" s="21"/>
    </row>
    <row r="470" spans="6:6" ht="15.75" customHeight="1">
      <c r="F470" s="21"/>
    </row>
    <row r="471" spans="6:6" ht="15.75" customHeight="1">
      <c r="F471" s="21"/>
    </row>
    <row r="472" spans="6:6" ht="15.75" customHeight="1">
      <c r="F472" s="21"/>
    </row>
    <row r="473" spans="6:6" ht="15.75" customHeight="1">
      <c r="F473" s="21"/>
    </row>
    <row r="474" spans="6:6" ht="15.75" customHeight="1">
      <c r="F474" s="21"/>
    </row>
    <row r="475" spans="6:6" ht="15.75" customHeight="1">
      <c r="F475" s="21"/>
    </row>
    <row r="476" spans="6:6" ht="15.75" customHeight="1">
      <c r="F476" s="21"/>
    </row>
    <row r="477" spans="6:6" ht="15.75" customHeight="1">
      <c r="F477" s="21"/>
    </row>
    <row r="478" spans="6:6" ht="15.75" customHeight="1">
      <c r="F478" s="21"/>
    </row>
    <row r="479" spans="6:6" ht="15.75" customHeight="1">
      <c r="F479" s="21"/>
    </row>
    <row r="480" spans="6:6" ht="15.75" customHeight="1">
      <c r="F480" s="21"/>
    </row>
    <row r="481" spans="6:6" ht="15.75" customHeight="1">
      <c r="F481" s="21"/>
    </row>
    <row r="482" spans="6:6" ht="15.75" customHeight="1">
      <c r="F482" s="21"/>
    </row>
    <row r="483" spans="6:6" ht="15.75" customHeight="1">
      <c r="F483" s="21"/>
    </row>
    <row r="484" spans="6:6" ht="15.75" customHeight="1">
      <c r="F484" s="21"/>
    </row>
    <row r="485" spans="6:6" ht="15.75" customHeight="1">
      <c r="F485" s="21"/>
    </row>
    <row r="486" spans="6:6" ht="15.75" customHeight="1">
      <c r="F486" s="21"/>
    </row>
    <row r="487" spans="6:6" ht="15.75" customHeight="1">
      <c r="F487" s="21"/>
    </row>
    <row r="488" spans="6:6" ht="15.75" customHeight="1">
      <c r="F488" s="21"/>
    </row>
    <row r="489" spans="6:6" ht="15.75" customHeight="1">
      <c r="F489" s="21"/>
    </row>
    <row r="490" spans="6:6" ht="15.75" customHeight="1">
      <c r="F490" s="21"/>
    </row>
    <row r="491" spans="6:6" ht="15.75" customHeight="1">
      <c r="F491" s="21"/>
    </row>
    <row r="492" spans="6:6" ht="15.75" customHeight="1">
      <c r="F492" s="21"/>
    </row>
    <row r="493" spans="6:6" ht="15.75" customHeight="1">
      <c r="F493" s="21"/>
    </row>
    <row r="494" spans="6:6" ht="15.75" customHeight="1">
      <c r="F494" s="21"/>
    </row>
    <row r="495" spans="6:6" ht="15.75" customHeight="1">
      <c r="F495" s="21"/>
    </row>
    <row r="496" spans="6:6" ht="15.75" customHeight="1">
      <c r="F496" s="21"/>
    </row>
    <row r="497" spans="6:6" ht="15.75" customHeight="1">
      <c r="F497" s="21"/>
    </row>
    <row r="498" spans="6:6" ht="15.75" customHeight="1">
      <c r="F498" s="21"/>
    </row>
    <row r="499" spans="6:6" ht="15.75" customHeight="1">
      <c r="F499" s="21"/>
    </row>
    <row r="500" spans="6:6" ht="15.75" customHeight="1">
      <c r="F500" s="21"/>
    </row>
    <row r="501" spans="6:6" ht="15.75" customHeight="1">
      <c r="F501" s="21"/>
    </row>
    <row r="502" spans="6:6" ht="15.75" customHeight="1">
      <c r="F502" s="21"/>
    </row>
    <row r="503" spans="6:6" ht="15.75" customHeight="1">
      <c r="F503" s="21"/>
    </row>
    <row r="504" spans="6:6" ht="15.75" customHeight="1">
      <c r="F504" s="21"/>
    </row>
    <row r="505" spans="6:6" ht="15.75" customHeight="1">
      <c r="F505" s="21"/>
    </row>
    <row r="506" spans="6:6" ht="15.75" customHeight="1">
      <c r="F506" s="21"/>
    </row>
    <row r="507" spans="6:6" ht="15.75" customHeight="1">
      <c r="F507" s="21"/>
    </row>
    <row r="508" spans="6:6" ht="15.75" customHeight="1">
      <c r="F508" s="21"/>
    </row>
    <row r="509" spans="6:6" ht="15.75" customHeight="1">
      <c r="F509" s="21"/>
    </row>
    <row r="510" spans="6:6" ht="15.75" customHeight="1">
      <c r="F510" s="21"/>
    </row>
    <row r="511" spans="6:6" ht="15.75" customHeight="1">
      <c r="F511" s="21"/>
    </row>
    <row r="512" spans="6:6" ht="15.75" customHeight="1">
      <c r="F512" s="21"/>
    </row>
    <row r="513" spans="6:6" ht="15.75" customHeight="1">
      <c r="F513" s="21"/>
    </row>
    <row r="514" spans="6:6" ht="15.75" customHeight="1">
      <c r="F514" s="21"/>
    </row>
    <row r="515" spans="6:6" ht="15.75" customHeight="1">
      <c r="F515" s="21"/>
    </row>
    <row r="516" spans="6:6" ht="15.75" customHeight="1">
      <c r="F516" s="21"/>
    </row>
    <row r="517" spans="6:6" ht="15.75" customHeight="1">
      <c r="F517" s="21"/>
    </row>
    <row r="518" spans="6:6" ht="15.75" customHeight="1">
      <c r="F518" s="21"/>
    </row>
    <row r="519" spans="6:6" ht="15.75" customHeight="1">
      <c r="F519" s="21"/>
    </row>
    <row r="520" spans="6:6" ht="15.75" customHeight="1">
      <c r="F520" s="21"/>
    </row>
    <row r="521" spans="6:6" ht="15.75" customHeight="1">
      <c r="F521" s="21"/>
    </row>
    <row r="522" spans="6:6" ht="15.75" customHeight="1">
      <c r="F522" s="21"/>
    </row>
    <row r="523" spans="6:6" ht="15.75" customHeight="1">
      <c r="F523" s="21"/>
    </row>
    <row r="524" spans="6:6" ht="15.75" customHeight="1">
      <c r="F524" s="21"/>
    </row>
    <row r="525" spans="6:6" ht="15.75" customHeight="1">
      <c r="F525" s="21"/>
    </row>
    <row r="526" spans="6:6" ht="15.75" customHeight="1">
      <c r="F526" s="21"/>
    </row>
    <row r="527" spans="6:6" ht="15.75" customHeight="1">
      <c r="F527" s="21"/>
    </row>
    <row r="528" spans="6:6" ht="15.75" customHeight="1">
      <c r="F528" s="21"/>
    </row>
    <row r="529" spans="6:6" ht="15.75" customHeight="1">
      <c r="F529" s="21"/>
    </row>
    <row r="530" spans="6:6" ht="15.75" customHeight="1">
      <c r="F530" s="21"/>
    </row>
    <row r="531" spans="6:6" ht="15.75" customHeight="1">
      <c r="F531" s="21"/>
    </row>
    <row r="532" spans="6:6" ht="15.75" customHeight="1">
      <c r="F532" s="21"/>
    </row>
    <row r="533" spans="6:6" ht="15.75" customHeight="1">
      <c r="F533" s="21"/>
    </row>
    <row r="534" spans="6:6" ht="15.75" customHeight="1">
      <c r="F534" s="21"/>
    </row>
    <row r="535" spans="6:6" ht="15.75" customHeight="1">
      <c r="F535" s="21"/>
    </row>
    <row r="536" spans="6:6" ht="15.75" customHeight="1">
      <c r="F536" s="21"/>
    </row>
    <row r="537" spans="6:6" ht="15.75" customHeight="1">
      <c r="F537" s="21"/>
    </row>
    <row r="538" spans="6:6" ht="15.75" customHeight="1">
      <c r="F538" s="21"/>
    </row>
    <row r="539" spans="6:6" ht="15.75" customHeight="1">
      <c r="F539" s="21"/>
    </row>
    <row r="540" spans="6:6" ht="15.75" customHeight="1">
      <c r="F540" s="21"/>
    </row>
    <row r="541" spans="6:6" ht="15.75" customHeight="1">
      <c r="F541" s="21"/>
    </row>
    <row r="542" spans="6:6" ht="15.75" customHeight="1">
      <c r="F542" s="21"/>
    </row>
    <row r="543" spans="6:6" ht="15.75" customHeight="1">
      <c r="F543" s="21"/>
    </row>
    <row r="544" spans="6:6" ht="15.75" customHeight="1">
      <c r="F544" s="21"/>
    </row>
    <row r="545" spans="6:6" ht="15.75" customHeight="1">
      <c r="F545" s="21"/>
    </row>
    <row r="546" spans="6:6" ht="15.75" customHeight="1">
      <c r="F546" s="21"/>
    </row>
    <row r="547" spans="6:6" ht="15.75" customHeight="1">
      <c r="F547" s="21"/>
    </row>
    <row r="548" spans="6:6" ht="15.75" customHeight="1">
      <c r="F548" s="21"/>
    </row>
    <row r="549" spans="6:6" ht="15.75" customHeight="1">
      <c r="F549" s="21"/>
    </row>
    <row r="550" spans="6:6" ht="15.75" customHeight="1">
      <c r="F550" s="21"/>
    </row>
    <row r="551" spans="6:6" ht="15.75" customHeight="1">
      <c r="F551" s="21"/>
    </row>
    <row r="552" spans="6:6" ht="15.75" customHeight="1">
      <c r="F552" s="21"/>
    </row>
    <row r="553" spans="6:6" ht="15.75" customHeight="1">
      <c r="F553" s="21"/>
    </row>
    <row r="554" spans="6:6" ht="15.75" customHeight="1">
      <c r="F554" s="21"/>
    </row>
    <row r="555" spans="6:6" ht="15.75" customHeight="1">
      <c r="F555" s="21"/>
    </row>
    <row r="556" spans="6:6" ht="15.75" customHeight="1">
      <c r="F556" s="21"/>
    </row>
    <row r="557" spans="6:6" ht="15.75" customHeight="1">
      <c r="F557" s="21"/>
    </row>
    <row r="558" spans="6:6" ht="15.75" customHeight="1">
      <c r="F558" s="21"/>
    </row>
    <row r="559" spans="6:6" ht="15.75" customHeight="1">
      <c r="F559" s="21"/>
    </row>
    <row r="560" spans="6:6" ht="15.75" customHeight="1">
      <c r="F560" s="21"/>
    </row>
    <row r="561" spans="6:6" ht="15.75" customHeight="1">
      <c r="F561" s="21"/>
    </row>
    <row r="562" spans="6:6" ht="15.75" customHeight="1">
      <c r="F562" s="21"/>
    </row>
    <row r="563" spans="6:6" ht="15.75" customHeight="1">
      <c r="F563" s="21"/>
    </row>
    <row r="564" spans="6:6" ht="15.75" customHeight="1">
      <c r="F564" s="21"/>
    </row>
    <row r="565" spans="6:6" ht="15.75" customHeight="1">
      <c r="F565" s="21"/>
    </row>
    <row r="566" spans="6:6" ht="15.75" customHeight="1">
      <c r="F566" s="21"/>
    </row>
    <row r="567" spans="6:6" ht="15.75" customHeight="1">
      <c r="F567" s="21"/>
    </row>
    <row r="568" spans="6:6" ht="15.75" customHeight="1">
      <c r="F568" s="21"/>
    </row>
    <row r="569" spans="6:6" ht="15.75" customHeight="1">
      <c r="F569" s="21"/>
    </row>
    <row r="570" spans="6:6" ht="15.75" customHeight="1">
      <c r="F570" s="21"/>
    </row>
    <row r="571" spans="6:6" ht="15.75" customHeight="1">
      <c r="F571" s="21"/>
    </row>
    <row r="572" spans="6:6" ht="15.75" customHeight="1">
      <c r="F572" s="21"/>
    </row>
    <row r="573" spans="6:6" ht="15.75" customHeight="1">
      <c r="F573" s="21"/>
    </row>
    <row r="574" spans="6:6" ht="15.75" customHeight="1">
      <c r="F574" s="21"/>
    </row>
    <row r="575" spans="6:6" ht="15.75" customHeight="1">
      <c r="F575" s="21"/>
    </row>
    <row r="576" spans="6:6" ht="15.75" customHeight="1">
      <c r="F576" s="21"/>
    </row>
    <row r="577" spans="6:6" ht="15.75" customHeight="1">
      <c r="F577" s="21"/>
    </row>
    <row r="578" spans="6:6" ht="15.75" customHeight="1">
      <c r="F578" s="21"/>
    </row>
    <row r="579" spans="6:6" ht="15.75" customHeight="1">
      <c r="F579" s="21"/>
    </row>
    <row r="580" spans="6:6" ht="15.75" customHeight="1">
      <c r="F580" s="21"/>
    </row>
    <row r="581" spans="6:6" ht="15.75" customHeight="1">
      <c r="F581" s="21"/>
    </row>
    <row r="582" spans="6:6" ht="15.75" customHeight="1">
      <c r="F582" s="21"/>
    </row>
    <row r="583" spans="6:6" ht="15.75" customHeight="1">
      <c r="F583" s="21"/>
    </row>
    <row r="584" spans="6:6" ht="15.75" customHeight="1">
      <c r="F584" s="21"/>
    </row>
    <row r="585" spans="6:6" ht="15.75" customHeight="1">
      <c r="F585" s="21"/>
    </row>
    <row r="586" spans="6:6" ht="15.75" customHeight="1">
      <c r="F586" s="21"/>
    </row>
    <row r="587" spans="6:6" ht="15.75" customHeight="1">
      <c r="F587" s="21"/>
    </row>
    <row r="588" spans="6:6" ht="15.75" customHeight="1">
      <c r="F588" s="21"/>
    </row>
    <row r="589" spans="6:6" ht="15.75" customHeight="1">
      <c r="F589" s="21"/>
    </row>
    <row r="590" spans="6:6" ht="15.75" customHeight="1">
      <c r="F590" s="21"/>
    </row>
    <row r="591" spans="6:6" ht="15.75" customHeight="1">
      <c r="F591" s="21"/>
    </row>
    <row r="592" spans="6:6" ht="15.75" customHeight="1">
      <c r="F592" s="21"/>
    </row>
    <row r="593" spans="6:6" ht="15.75" customHeight="1">
      <c r="F593" s="21"/>
    </row>
    <row r="594" spans="6:6" ht="15.75" customHeight="1">
      <c r="F594" s="21"/>
    </row>
    <row r="595" spans="6:6" ht="15.75" customHeight="1">
      <c r="F595" s="21"/>
    </row>
    <row r="596" spans="6:6" ht="15.75" customHeight="1">
      <c r="F596" s="21"/>
    </row>
    <row r="597" spans="6:6" ht="15.75" customHeight="1">
      <c r="F597" s="21"/>
    </row>
    <row r="598" spans="6:6" ht="15.75" customHeight="1">
      <c r="F598" s="21"/>
    </row>
    <row r="599" spans="6:6" ht="15.75" customHeight="1">
      <c r="F599" s="21"/>
    </row>
    <row r="600" spans="6:6" ht="15.75" customHeight="1">
      <c r="F600" s="21"/>
    </row>
    <row r="601" spans="6:6" ht="15.75" customHeight="1">
      <c r="F601" s="21"/>
    </row>
    <row r="602" spans="6:6" ht="15.75" customHeight="1">
      <c r="F602" s="21"/>
    </row>
    <row r="603" spans="6:6" ht="15.75" customHeight="1">
      <c r="F603" s="21"/>
    </row>
    <row r="604" spans="6:6" ht="15.75" customHeight="1">
      <c r="F604" s="21"/>
    </row>
    <row r="605" spans="6:6" ht="15.75" customHeight="1">
      <c r="F605" s="21"/>
    </row>
    <row r="606" spans="6:6" ht="15.75" customHeight="1">
      <c r="F606" s="21"/>
    </row>
    <row r="607" spans="6:6" ht="15.75" customHeight="1">
      <c r="F607" s="21"/>
    </row>
    <row r="608" spans="6:6" ht="15.75" customHeight="1">
      <c r="F608" s="21"/>
    </row>
    <row r="609" spans="6:6" ht="15.75" customHeight="1">
      <c r="F609" s="21"/>
    </row>
    <row r="610" spans="6:6" ht="15.75" customHeight="1">
      <c r="F610" s="21"/>
    </row>
    <row r="611" spans="6:6" ht="15.75" customHeight="1">
      <c r="F611" s="21"/>
    </row>
    <row r="612" spans="6:6" ht="15.75" customHeight="1">
      <c r="F612" s="21"/>
    </row>
    <row r="613" spans="6:6" ht="15.75" customHeight="1">
      <c r="F613" s="21"/>
    </row>
    <row r="614" spans="6:6" ht="15.75" customHeight="1">
      <c r="F614" s="21"/>
    </row>
    <row r="615" spans="6:6" ht="15.75" customHeight="1">
      <c r="F615" s="21"/>
    </row>
    <row r="616" spans="6:6" ht="15.75" customHeight="1">
      <c r="F616" s="21"/>
    </row>
    <row r="617" spans="6:6" ht="15.75" customHeight="1">
      <c r="F617" s="21"/>
    </row>
    <row r="618" spans="6:6" ht="15.75" customHeight="1">
      <c r="F618" s="21"/>
    </row>
    <row r="619" spans="6:6" ht="15.75" customHeight="1">
      <c r="F619" s="21"/>
    </row>
    <row r="620" spans="6:6" ht="15.75" customHeight="1">
      <c r="F620" s="21"/>
    </row>
    <row r="621" spans="6:6" ht="15.75" customHeight="1">
      <c r="F621" s="21"/>
    </row>
    <row r="622" spans="6:6" ht="15.75" customHeight="1">
      <c r="F622" s="21"/>
    </row>
    <row r="623" spans="6:6" ht="15.75" customHeight="1">
      <c r="F623" s="21"/>
    </row>
    <row r="624" spans="6:6" ht="15.75" customHeight="1">
      <c r="F624" s="21"/>
    </row>
    <row r="625" spans="6:6" ht="15.75" customHeight="1">
      <c r="F625" s="21"/>
    </row>
    <row r="626" spans="6:6" ht="15.75" customHeight="1">
      <c r="F626" s="21"/>
    </row>
    <row r="627" spans="6:6" ht="15.75" customHeight="1">
      <c r="F627" s="21"/>
    </row>
    <row r="628" spans="6:6" ht="15.75" customHeight="1">
      <c r="F628" s="21"/>
    </row>
    <row r="629" spans="6:6" ht="15.75" customHeight="1">
      <c r="F629" s="21"/>
    </row>
    <row r="630" spans="6:6" ht="15.75" customHeight="1">
      <c r="F630" s="21"/>
    </row>
    <row r="631" spans="6:6" ht="15.75" customHeight="1">
      <c r="F631" s="21"/>
    </row>
    <row r="632" spans="6:6" ht="15.75" customHeight="1">
      <c r="F632" s="21"/>
    </row>
    <row r="633" spans="6:6" ht="15.75" customHeight="1">
      <c r="F633" s="21"/>
    </row>
    <row r="634" spans="6:6" ht="15.75" customHeight="1">
      <c r="F634" s="21"/>
    </row>
    <row r="635" spans="6:6" ht="15.75" customHeight="1">
      <c r="F635" s="21"/>
    </row>
    <row r="636" spans="6:6" ht="15.75" customHeight="1">
      <c r="F636" s="21"/>
    </row>
    <row r="637" spans="6:6" ht="15.75" customHeight="1">
      <c r="F637" s="21"/>
    </row>
    <row r="638" spans="6:6" ht="15.75" customHeight="1">
      <c r="F638" s="21"/>
    </row>
    <row r="639" spans="6:6" ht="15.75" customHeight="1">
      <c r="F639" s="21"/>
    </row>
    <row r="640" spans="6:6" ht="15.75" customHeight="1">
      <c r="F640" s="21"/>
    </row>
    <row r="641" spans="6:6" ht="15.75" customHeight="1">
      <c r="F641" s="21"/>
    </row>
    <row r="642" spans="6:6" ht="15.75" customHeight="1">
      <c r="F642" s="21"/>
    </row>
    <row r="643" spans="6:6" ht="15.75" customHeight="1">
      <c r="F643" s="21"/>
    </row>
    <row r="644" spans="6:6" ht="15.75" customHeight="1">
      <c r="F644" s="21"/>
    </row>
    <row r="645" spans="6:6" ht="15.75" customHeight="1">
      <c r="F645" s="21"/>
    </row>
    <row r="646" spans="6:6" ht="15.75" customHeight="1">
      <c r="F646" s="21"/>
    </row>
    <row r="647" spans="6:6" ht="15.75" customHeight="1">
      <c r="F647" s="21"/>
    </row>
    <row r="648" spans="6:6" ht="15.75" customHeight="1">
      <c r="F648" s="21"/>
    </row>
    <row r="649" spans="6:6" ht="15.75" customHeight="1">
      <c r="F649" s="21"/>
    </row>
    <row r="650" spans="6:6" ht="15.75" customHeight="1">
      <c r="F650" s="21"/>
    </row>
    <row r="651" spans="6:6" ht="15.75" customHeight="1">
      <c r="F651" s="21"/>
    </row>
    <row r="652" spans="6:6" ht="15.75" customHeight="1">
      <c r="F652" s="21"/>
    </row>
    <row r="653" spans="6:6" ht="15.75" customHeight="1">
      <c r="F653" s="21"/>
    </row>
    <row r="654" spans="6:6" ht="15.75" customHeight="1">
      <c r="F654" s="21"/>
    </row>
    <row r="655" spans="6:6" ht="15.75" customHeight="1">
      <c r="F655" s="21"/>
    </row>
    <row r="656" spans="6:6" ht="15.75" customHeight="1">
      <c r="F656" s="21"/>
    </row>
    <row r="657" spans="6:6" ht="15.75" customHeight="1">
      <c r="F657" s="21"/>
    </row>
    <row r="658" spans="6:6" ht="15.75" customHeight="1">
      <c r="F658" s="21"/>
    </row>
    <row r="659" spans="6:6" ht="15.75" customHeight="1">
      <c r="F659" s="21"/>
    </row>
    <row r="660" spans="6:6" ht="15.75" customHeight="1">
      <c r="F660" s="21"/>
    </row>
    <row r="661" spans="6:6" ht="15.75" customHeight="1">
      <c r="F661" s="21"/>
    </row>
    <row r="662" spans="6:6" ht="15.75" customHeight="1">
      <c r="F662" s="21"/>
    </row>
    <row r="663" spans="6:6" ht="15.75" customHeight="1">
      <c r="F663" s="21"/>
    </row>
    <row r="664" spans="6:6" ht="15.75" customHeight="1">
      <c r="F664" s="21"/>
    </row>
    <row r="665" spans="6:6" ht="15.75" customHeight="1">
      <c r="F665" s="21"/>
    </row>
    <row r="666" spans="6:6" ht="15.75" customHeight="1">
      <c r="F666" s="21"/>
    </row>
    <row r="667" spans="6:6" ht="15.75" customHeight="1">
      <c r="F667" s="21"/>
    </row>
    <row r="668" spans="6:6" ht="15.75" customHeight="1">
      <c r="F668" s="21"/>
    </row>
    <row r="669" spans="6:6" ht="15.75" customHeight="1">
      <c r="F669" s="21"/>
    </row>
    <row r="670" spans="6:6" ht="15.75" customHeight="1">
      <c r="F670" s="21"/>
    </row>
    <row r="671" spans="6:6" ht="15.75" customHeight="1">
      <c r="F671" s="21"/>
    </row>
    <row r="672" spans="6:6" ht="15.75" customHeight="1">
      <c r="F672" s="21"/>
    </row>
    <row r="673" spans="6:6" ht="15.75" customHeight="1">
      <c r="F673" s="21"/>
    </row>
    <row r="674" spans="6:6" ht="15.75" customHeight="1">
      <c r="F674" s="21"/>
    </row>
    <row r="675" spans="6:6" ht="15.75" customHeight="1">
      <c r="F675" s="21"/>
    </row>
    <row r="676" spans="6:6" ht="15.75" customHeight="1">
      <c r="F676" s="21"/>
    </row>
    <row r="677" spans="6:6" ht="15.75" customHeight="1">
      <c r="F677" s="21"/>
    </row>
    <row r="678" spans="6:6" ht="15.75" customHeight="1">
      <c r="F678" s="21"/>
    </row>
    <row r="679" spans="6:6" ht="15.75" customHeight="1">
      <c r="F679" s="21"/>
    </row>
    <row r="680" spans="6:6" ht="15.75" customHeight="1">
      <c r="F680" s="21"/>
    </row>
    <row r="681" spans="6:6" ht="15.75" customHeight="1">
      <c r="F681" s="21"/>
    </row>
    <row r="682" spans="6:6" ht="15.75" customHeight="1">
      <c r="F682" s="21"/>
    </row>
    <row r="683" spans="6:6" ht="15.75" customHeight="1">
      <c r="F683" s="21"/>
    </row>
    <row r="684" spans="6:6" ht="15.75" customHeight="1">
      <c r="F684" s="21"/>
    </row>
    <row r="685" spans="6:6" ht="15.75" customHeight="1">
      <c r="F685" s="21"/>
    </row>
    <row r="686" spans="6:6" ht="15.75" customHeight="1">
      <c r="F686" s="21"/>
    </row>
    <row r="687" spans="6:6" ht="15.75" customHeight="1">
      <c r="F687" s="21"/>
    </row>
    <row r="688" spans="6:6" ht="15.75" customHeight="1">
      <c r="F688" s="21"/>
    </row>
    <row r="689" spans="6:6" ht="15.75" customHeight="1">
      <c r="F689" s="21"/>
    </row>
    <row r="690" spans="6:6" ht="15.75" customHeight="1">
      <c r="F690" s="21"/>
    </row>
    <row r="691" spans="6:6" ht="15.75" customHeight="1">
      <c r="F691" s="21"/>
    </row>
    <row r="692" spans="6:6" ht="15.75" customHeight="1">
      <c r="F692" s="21"/>
    </row>
    <row r="693" spans="6:6" ht="15.75" customHeight="1">
      <c r="F693" s="21"/>
    </row>
    <row r="694" spans="6:6" ht="15.75" customHeight="1">
      <c r="F694" s="21"/>
    </row>
    <row r="695" spans="6:6" ht="15.75" customHeight="1">
      <c r="F695" s="21"/>
    </row>
    <row r="696" spans="6:6" ht="15.75" customHeight="1">
      <c r="F696" s="21"/>
    </row>
    <row r="697" spans="6:6" ht="15.75" customHeight="1">
      <c r="F697" s="21"/>
    </row>
    <row r="698" spans="6:6" ht="15.75" customHeight="1">
      <c r="F698" s="21"/>
    </row>
    <row r="699" spans="6:6" ht="15.75" customHeight="1">
      <c r="F699" s="21"/>
    </row>
    <row r="700" spans="6:6" ht="15.75" customHeight="1">
      <c r="F700" s="21"/>
    </row>
    <row r="701" spans="6:6" ht="15.75" customHeight="1">
      <c r="F701" s="21"/>
    </row>
    <row r="702" spans="6:6" ht="15.75" customHeight="1">
      <c r="F702" s="21"/>
    </row>
    <row r="703" spans="6:6" ht="15.75" customHeight="1">
      <c r="F703" s="21"/>
    </row>
    <row r="704" spans="6:6" ht="15.75" customHeight="1">
      <c r="F704" s="21"/>
    </row>
    <row r="705" spans="6:6" ht="15.75" customHeight="1">
      <c r="F705" s="21"/>
    </row>
    <row r="706" spans="6:6" ht="15.75" customHeight="1">
      <c r="F706" s="21"/>
    </row>
    <row r="707" spans="6:6" ht="15.75" customHeight="1">
      <c r="F707" s="21"/>
    </row>
    <row r="708" spans="6:6" ht="15.75" customHeight="1">
      <c r="F708" s="21"/>
    </row>
    <row r="709" spans="6:6" ht="15.75" customHeight="1">
      <c r="F709" s="21"/>
    </row>
    <row r="710" spans="6:6" ht="15.75" customHeight="1">
      <c r="F710" s="21"/>
    </row>
    <row r="711" spans="6:6" ht="15.75" customHeight="1">
      <c r="F711" s="21"/>
    </row>
    <row r="712" spans="6:6" ht="15.75" customHeight="1">
      <c r="F712" s="21"/>
    </row>
    <row r="713" spans="6:6" ht="15.75" customHeight="1">
      <c r="F713" s="21"/>
    </row>
    <row r="714" spans="6:6" ht="15.75" customHeight="1">
      <c r="F714" s="21"/>
    </row>
    <row r="715" spans="6:6" ht="15.75" customHeight="1">
      <c r="F715" s="21"/>
    </row>
    <row r="716" spans="6:6" ht="15.75" customHeight="1">
      <c r="F716" s="21"/>
    </row>
    <row r="717" spans="6:6" ht="15.75" customHeight="1">
      <c r="F717" s="21"/>
    </row>
    <row r="718" spans="6:6" ht="15.75" customHeight="1">
      <c r="F718" s="21"/>
    </row>
    <row r="719" spans="6:6" ht="15.75" customHeight="1">
      <c r="F719" s="21"/>
    </row>
    <row r="720" spans="6:6" ht="15.75" customHeight="1">
      <c r="F720" s="21"/>
    </row>
    <row r="721" spans="6:6" ht="15.75" customHeight="1">
      <c r="F721" s="21"/>
    </row>
    <row r="722" spans="6:6" ht="15.75" customHeight="1">
      <c r="F722" s="21"/>
    </row>
    <row r="723" spans="6:6" ht="15.75" customHeight="1">
      <c r="F723" s="21"/>
    </row>
    <row r="724" spans="6:6" ht="15.75" customHeight="1">
      <c r="F724" s="21"/>
    </row>
    <row r="725" spans="6:6" ht="15.75" customHeight="1">
      <c r="F725" s="21"/>
    </row>
    <row r="726" spans="6:6" ht="15.75" customHeight="1">
      <c r="F726" s="21"/>
    </row>
    <row r="727" spans="6:6" ht="15.75" customHeight="1">
      <c r="F727" s="21"/>
    </row>
    <row r="728" spans="6:6" ht="15.75" customHeight="1">
      <c r="F728" s="21"/>
    </row>
    <row r="729" spans="6:6" ht="15.75" customHeight="1">
      <c r="F729" s="21"/>
    </row>
    <row r="730" spans="6:6" ht="15.75" customHeight="1">
      <c r="F730" s="21"/>
    </row>
    <row r="731" spans="6:6" ht="15.75" customHeight="1">
      <c r="F731" s="21"/>
    </row>
    <row r="732" spans="6:6" ht="15.75" customHeight="1">
      <c r="F732" s="21"/>
    </row>
    <row r="733" spans="6:6" ht="15.75" customHeight="1">
      <c r="F733" s="21"/>
    </row>
    <row r="734" spans="6:6" ht="15.75" customHeight="1">
      <c r="F734" s="21"/>
    </row>
    <row r="735" spans="6:6" ht="15.75" customHeight="1">
      <c r="F735" s="21"/>
    </row>
    <row r="736" spans="6:6" ht="15.75" customHeight="1">
      <c r="F736" s="21"/>
    </row>
    <row r="737" spans="6:6" ht="15.75" customHeight="1">
      <c r="F737" s="21"/>
    </row>
    <row r="738" spans="6:6" ht="15.75" customHeight="1">
      <c r="F738" s="21"/>
    </row>
    <row r="739" spans="6:6" ht="15.75" customHeight="1">
      <c r="F739" s="21"/>
    </row>
    <row r="740" spans="6:6" ht="15.75" customHeight="1">
      <c r="F740" s="21"/>
    </row>
    <row r="741" spans="6:6" ht="15.75" customHeight="1">
      <c r="F741" s="21"/>
    </row>
    <row r="742" spans="6:6" ht="15.75" customHeight="1">
      <c r="F742" s="21"/>
    </row>
    <row r="743" spans="6:6" ht="15.75" customHeight="1">
      <c r="F743" s="21"/>
    </row>
    <row r="744" spans="6:6" ht="15.75" customHeight="1">
      <c r="F744" s="21"/>
    </row>
    <row r="745" spans="6:6" ht="15.75" customHeight="1">
      <c r="F745" s="21"/>
    </row>
    <row r="746" spans="6:6" ht="15.75" customHeight="1">
      <c r="F746" s="21"/>
    </row>
    <row r="747" spans="6:6" ht="15.75" customHeight="1">
      <c r="F747" s="21"/>
    </row>
    <row r="748" spans="6:6" ht="15.75" customHeight="1">
      <c r="F748" s="21"/>
    </row>
    <row r="749" spans="6:6" ht="15.75" customHeight="1">
      <c r="F749" s="21"/>
    </row>
    <row r="750" spans="6:6" ht="15.75" customHeight="1">
      <c r="F750" s="21"/>
    </row>
    <row r="751" spans="6:6" ht="15.75" customHeight="1">
      <c r="F751" s="21"/>
    </row>
    <row r="752" spans="6:6" ht="15.75" customHeight="1">
      <c r="F752" s="21"/>
    </row>
    <row r="753" spans="6:6" ht="15.75" customHeight="1">
      <c r="F753" s="21"/>
    </row>
    <row r="754" spans="6:6" ht="15.75" customHeight="1">
      <c r="F754" s="21"/>
    </row>
    <row r="755" spans="6:6" ht="15.75" customHeight="1">
      <c r="F755" s="21"/>
    </row>
    <row r="756" spans="6:6" ht="15.75" customHeight="1">
      <c r="F756" s="21"/>
    </row>
    <row r="757" spans="6:6" ht="15.75" customHeight="1">
      <c r="F757" s="21"/>
    </row>
    <row r="758" spans="6:6" ht="15.75" customHeight="1">
      <c r="F758" s="21"/>
    </row>
    <row r="759" spans="6:6" ht="15.75" customHeight="1">
      <c r="F759" s="21"/>
    </row>
    <row r="760" spans="6:6" ht="15.75" customHeight="1">
      <c r="F760" s="21"/>
    </row>
    <row r="761" spans="6:6" ht="15.75" customHeight="1">
      <c r="F761" s="21"/>
    </row>
    <row r="762" spans="6:6" ht="15.75" customHeight="1">
      <c r="F762" s="21"/>
    </row>
    <row r="763" spans="6:6" ht="15.75" customHeight="1">
      <c r="F763" s="21"/>
    </row>
    <row r="764" spans="6:6" ht="15.75" customHeight="1">
      <c r="F764" s="21"/>
    </row>
    <row r="765" spans="6:6" ht="15.75" customHeight="1">
      <c r="F765" s="21"/>
    </row>
    <row r="766" spans="6:6" ht="15.75" customHeight="1">
      <c r="F766" s="21"/>
    </row>
    <row r="767" spans="6:6" ht="15.75" customHeight="1">
      <c r="F767" s="21"/>
    </row>
    <row r="768" spans="6:6" ht="15.75" customHeight="1">
      <c r="F768" s="21"/>
    </row>
    <row r="769" spans="6:6" ht="15.75" customHeight="1">
      <c r="F769" s="21"/>
    </row>
    <row r="770" spans="6:6" ht="15.75" customHeight="1">
      <c r="F770" s="21"/>
    </row>
    <row r="771" spans="6:6" ht="15.75" customHeight="1">
      <c r="F771" s="21"/>
    </row>
    <row r="772" spans="6:6" ht="15.75" customHeight="1">
      <c r="F772" s="21"/>
    </row>
    <row r="773" spans="6:6" ht="15.75" customHeight="1">
      <c r="F773" s="21"/>
    </row>
    <row r="774" spans="6:6" ht="15.75" customHeight="1">
      <c r="F774" s="21"/>
    </row>
    <row r="775" spans="6:6" ht="15.75" customHeight="1">
      <c r="F775" s="21"/>
    </row>
    <row r="776" spans="6:6" ht="15.75" customHeight="1">
      <c r="F776" s="21"/>
    </row>
    <row r="777" spans="6:6" ht="15.75" customHeight="1">
      <c r="F777" s="21"/>
    </row>
    <row r="778" spans="6:6" ht="15.75" customHeight="1">
      <c r="F778" s="21"/>
    </row>
    <row r="779" spans="6:6" ht="15.75" customHeight="1">
      <c r="F779" s="21"/>
    </row>
    <row r="780" spans="6:6" ht="15.75" customHeight="1">
      <c r="F780" s="21"/>
    </row>
    <row r="781" spans="6:6" ht="15.75" customHeight="1">
      <c r="F781" s="21"/>
    </row>
    <row r="782" spans="6:6" ht="15.75" customHeight="1">
      <c r="F782" s="21"/>
    </row>
    <row r="783" spans="6:6" ht="15.75" customHeight="1">
      <c r="F783" s="21"/>
    </row>
    <row r="784" spans="6:6" ht="15.75" customHeight="1">
      <c r="F784" s="21"/>
    </row>
    <row r="785" spans="6:6" ht="15.75" customHeight="1">
      <c r="F785" s="21"/>
    </row>
    <row r="786" spans="6:6" ht="15.75" customHeight="1">
      <c r="F786" s="21"/>
    </row>
    <row r="787" spans="6:6" ht="15.75" customHeight="1">
      <c r="F787" s="21"/>
    </row>
    <row r="788" spans="6:6" ht="15.75" customHeight="1">
      <c r="F788" s="21"/>
    </row>
    <row r="789" spans="6:6" ht="15.75" customHeight="1">
      <c r="F789" s="21"/>
    </row>
    <row r="790" spans="6:6" ht="15.75" customHeight="1">
      <c r="F790" s="21"/>
    </row>
    <row r="791" spans="6:6" ht="15.75" customHeight="1">
      <c r="F791" s="21"/>
    </row>
    <row r="792" spans="6:6" ht="15.75" customHeight="1">
      <c r="F792" s="21"/>
    </row>
    <row r="793" spans="6:6" ht="15.75" customHeight="1">
      <c r="F793" s="21"/>
    </row>
    <row r="794" spans="6:6" ht="15.75" customHeight="1">
      <c r="F794" s="21"/>
    </row>
    <row r="795" spans="6:6" ht="15.75" customHeight="1">
      <c r="F795" s="21"/>
    </row>
    <row r="796" spans="6:6" ht="15.75" customHeight="1">
      <c r="F796" s="21"/>
    </row>
    <row r="797" spans="6:6" ht="15.75" customHeight="1">
      <c r="F797" s="21"/>
    </row>
    <row r="798" spans="6:6" ht="15.75" customHeight="1">
      <c r="F798" s="21"/>
    </row>
    <row r="799" spans="6:6" ht="15.75" customHeight="1">
      <c r="F799" s="21"/>
    </row>
    <row r="800" spans="6:6" ht="15.75" customHeight="1">
      <c r="F800" s="21"/>
    </row>
    <row r="801" spans="6:6" ht="15.75" customHeight="1">
      <c r="F801" s="21"/>
    </row>
    <row r="802" spans="6:6" ht="15.75" customHeight="1">
      <c r="F802" s="21"/>
    </row>
    <row r="803" spans="6:6" ht="15.75" customHeight="1">
      <c r="F803" s="21"/>
    </row>
    <row r="804" spans="6:6" ht="15.75" customHeight="1">
      <c r="F804" s="21"/>
    </row>
    <row r="805" spans="6:6" ht="15.75" customHeight="1">
      <c r="F805" s="21"/>
    </row>
    <row r="806" spans="6:6" ht="15.75" customHeight="1">
      <c r="F806" s="21"/>
    </row>
    <row r="807" spans="6:6" ht="15.75" customHeight="1">
      <c r="F807" s="21"/>
    </row>
    <row r="808" spans="6:6" ht="15.75" customHeight="1">
      <c r="F808" s="21"/>
    </row>
    <row r="809" spans="6:6" ht="15.75" customHeight="1">
      <c r="F809" s="21"/>
    </row>
    <row r="810" spans="6:6" ht="15.75" customHeight="1">
      <c r="F810" s="21"/>
    </row>
    <row r="811" spans="6:6" ht="15.75" customHeight="1">
      <c r="F811" s="21"/>
    </row>
    <row r="812" spans="6:6" ht="15.75" customHeight="1">
      <c r="F812" s="21"/>
    </row>
    <row r="813" spans="6:6" ht="15.75" customHeight="1">
      <c r="F813" s="21"/>
    </row>
    <row r="814" spans="6:6" ht="15.75" customHeight="1">
      <c r="F814" s="21"/>
    </row>
    <row r="815" spans="6:6" ht="15.75" customHeight="1">
      <c r="F815" s="21"/>
    </row>
    <row r="816" spans="6:6" ht="15.75" customHeight="1">
      <c r="F816" s="21"/>
    </row>
    <row r="817" spans="6:6" ht="15.75" customHeight="1">
      <c r="F817" s="21"/>
    </row>
    <row r="818" spans="6:6" ht="15.75" customHeight="1">
      <c r="F818" s="21"/>
    </row>
    <row r="819" spans="6:6" ht="15.75" customHeight="1">
      <c r="F819" s="21"/>
    </row>
    <row r="820" spans="6:6" ht="15.75" customHeight="1">
      <c r="F820" s="21"/>
    </row>
    <row r="821" spans="6:6" ht="15.75" customHeight="1">
      <c r="F821" s="21"/>
    </row>
    <row r="822" spans="6:6" ht="15.75" customHeight="1">
      <c r="F822" s="21"/>
    </row>
    <row r="823" spans="6:6" ht="15.75" customHeight="1">
      <c r="F823" s="21"/>
    </row>
    <row r="824" spans="6:6" ht="15.75" customHeight="1">
      <c r="F824" s="21"/>
    </row>
    <row r="825" spans="6:6" ht="15.75" customHeight="1">
      <c r="F825" s="21"/>
    </row>
    <row r="826" spans="6:6" ht="15.75" customHeight="1">
      <c r="F826" s="21"/>
    </row>
    <row r="827" spans="6:6" ht="15.75" customHeight="1">
      <c r="F827" s="21"/>
    </row>
    <row r="828" spans="6:6" ht="15.75" customHeight="1">
      <c r="F828" s="21"/>
    </row>
    <row r="829" spans="6:6" ht="15.75" customHeight="1">
      <c r="F829" s="21"/>
    </row>
    <row r="830" spans="6:6" ht="15.75" customHeight="1">
      <c r="F830" s="21"/>
    </row>
    <row r="831" spans="6:6" ht="15.75" customHeight="1">
      <c r="F831" s="21"/>
    </row>
    <row r="832" spans="6:6" ht="15.75" customHeight="1">
      <c r="F832" s="21"/>
    </row>
    <row r="833" spans="6:6" ht="15.75" customHeight="1">
      <c r="F833" s="21"/>
    </row>
    <row r="834" spans="6:6" ht="15.75" customHeight="1">
      <c r="F834" s="21"/>
    </row>
    <row r="835" spans="6:6" ht="15.75" customHeight="1">
      <c r="F835" s="21"/>
    </row>
    <row r="836" spans="6:6" ht="15.75" customHeight="1">
      <c r="F836" s="21"/>
    </row>
    <row r="837" spans="6:6" ht="15.75" customHeight="1">
      <c r="F837" s="21"/>
    </row>
    <row r="838" spans="6:6" ht="15.75" customHeight="1">
      <c r="F838" s="21"/>
    </row>
    <row r="839" spans="6:6" ht="15.75" customHeight="1">
      <c r="F839" s="21"/>
    </row>
    <row r="840" spans="6:6" ht="15.75" customHeight="1">
      <c r="F840" s="21"/>
    </row>
    <row r="841" spans="6:6" ht="15.75" customHeight="1">
      <c r="F841" s="21"/>
    </row>
    <row r="842" spans="6:6" ht="15.75" customHeight="1">
      <c r="F842" s="21"/>
    </row>
    <row r="843" spans="6:6" ht="15.75" customHeight="1">
      <c r="F843" s="21"/>
    </row>
    <row r="844" spans="6:6" ht="15.75" customHeight="1">
      <c r="F844" s="21"/>
    </row>
    <row r="845" spans="6:6" ht="15.75" customHeight="1">
      <c r="F845" s="21"/>
    </row>
    <row r="846" spans="6:6" ht="15.75" customHeight="1">
      <c r="F846" s="21"/>
    </row>
    <row r="847" spans="6:6" ht="15.75" customHeight="1">
      <c r="F847" s="21"/>
    </row>
    <row r="848" spans="6:6" ht="15.75" customHeight="1">
      <c r="F848" s="21"/>
    </row>
    <row r="849" spans="6:6" ht="15.75" customHeight="1">
      <c r="F849" s="21"/>
    </row>
    <row r="850" spans="6:6" ht="15.75" customHeight="1">
      <c r="F850" s="21"/>
    </row>
    <row r="851" spans="6:6" ht="15.75" customHeight="1">
      <c r="F851" s="21"/>
    </row>
    <row r="852" spans="6:6" ht="15.75" customHeight="1">
      <c r="F852" s="21"/>
    </row>
    <row r="853" spans="6:6" ht="15.75" customHeight="1">
      <c r="F853" s="21"/>
    </row>
    <row r="854" spans="6:6" ht="15.75" customHeight="1">
      <c r="F854" s="21"/>
    </row>
    <row r="855" spans="6:6" ht="15.75" customHeight="1">
      <c r="F855" s="21"/>
    </row>
    <row r="856" spans="6:6" ht="15.75" customHeight="1">
      <c r="F856" s="21"/>
    </row>
    <row r="857" spans="6:6" ht="15.75" customHeight="1">
      <c r="F857" s="21"/>
    </row>
    <row r="858" spans="6:6" ht="15.75" customHeight="1">
      <c r="F858" s="21"/>
    </row>
    <row r="859" spans="6:6" ht="15.75" customHeight="1">
      <c r="F859" s="21"/>
    </row>
    <row r="860" spans="6:6" ht="15.75" customHeight="1">
      <c r="F860" s="21"/>
    </row>
    <row r="861" spans="6:6" ht="15.75" customHeight="1">
      <c r="F861" s="21"/>
    </row>
    <row r="862" spans="6:6" ht="15.75" customHeight="1">
      <c r="F862" s="21"/>
    </row>
    <row r="863" spans="6:6" ht="15.75" customHeight="1">
      <c r="F863" s="21"/>
    </row>
    <row r="864" spans="6:6" ht="15.75" customHeight="1">
      <c r="F864" s="21"/>
    </row>
    <row r="865" spans="6:6" ht="15.75" customHeight="1">
      <c r="F865" s="21"/>
    </row>
    <row r="866" spans="6:6" ht="15.75" customHeight="1">
      <c r="F866" s="21"/>
    </row>
    <row r="867" spans="6:6" ht="15.75" customHeight="1">
      <c r="F867" s="21"/>
    </row>
    <row r="868" spans="6:6" ht="15.75" customHeight="1">
      <c r="F868" s="21"/>
    </row>
    <row r="869" spans="6:6" ht="15.75" customHeight="1">
      <c r="F869" s="21"/>
    </row>
    <row r="870" spans="6:6" ht="15.75" customHeight="1">
      <c r="F870" s="21"/>
    </row>
    <row r="871" spans="6:6" ht="15.75" customHeight="1">
      <c r="F871" s="21"/>
    </row>
    <row r="872" spans="6:6" ht="15.75" customHeight="1">
      <c r="F872" s="21"/>
    </row>
    <row r="873" spans="6:6" ht="15.75" customHeight="1">
      <c r="F873" s="21"/>
    </row>
    <row r="874" spans="6:6" ht="15.75" customHeight="1">
      <c r="F874" s="21"/>
    </row>
    <row r="875" spans="6:6" ht="15.75" customHeight="1">
      <c r="F875" s="21"/>
    </row>
    <row r="876" spans="6:6" ht="15.75" customHeight="1">
      <c r="F876" s="21"/>
    </row>
    <row r="877" spans="6:6" ht="15.75" customHeight="1">
      <c r="F877" s="21"/>
    </row>
    <row r="878" spans="6:6" ht="15.75" customHeight="1">
      <c r="F878" s="21"/>
    </row>
    <row r="879" spans="6:6" ht="15.75" customHeight="1">
      <c r="F879" s="21"/>
    </row>
    <row r="880" spans="6:6" ht="15.75" customHeight="1">
      <c r="F880" s="21"/>
    </row>
    <row r="881" spans="6:6" ht="15.75" customHeight="1">
      <c r="F881" s="21"/>
    </row>
    <row r="882" spans="6:6" ht="15.75" customHeight="1">
      <c r="F882" s="21"/>
    </row>
    <row r="883" spans="6:6" ht="15.75" customHeight="1">
      <c r="F883" s="21"/>
    </row>
    <row r="884" spans="6:6" ht="15.75" customHeight="1">
      <c r="F884" s="21"/>
    </row>
    <row r="885" spans="6:6" ht="15.75" customHeight="1">
      <c r="F885" s="21"/>
    </row>
    <row r="886" spans="6:6" ht="15.75" customHeight="1">
      <c r="F886" s="21"/>
    </row>
    <row r="887" spans="6:6" ht="15.75" customHeight="1">
      <c r="F887" s="21"/>
    </row>
    <row r="888" spans="6:6" ht="15.75" customHeight="1">
      <c r="F888" s="21"/>
    </row>
    <row r="889" spans="6:6" ht="15.75" customHeight="1">
      <c r="F889" s="21"/>
    </row>
    <row r="890" spans="6:6" ht="15.75" customHeight="1">
      <c r="F890" s="21"/>
    </row>
    <row r="891" spans="6:6" ht="15.75" customHeight="1">
      <c r="F891" s="21"/>
    </row>
    <row r="892" spans="6:6" ht="15.75" customHeight="1">
      <c r="F892" s="21"/>
    </row>
    <row r="893" spans="6:6" ht="15.75" customHeight="1">
      <c r="F893" s="21"/>
    </row>
    <row r="894" spans="6:6" ht="15.75" customHeight="1">
      <c r="F894" s="21"/>
    </row>
    <row r="895" spans="6:6" ht="15.75" customHeight="1">
      <c r="F895" s="21"/>
    </row>
    <row r="896" spans="6:6" ht="15.75" customHeight="1">
      <c r="F896" s="21"/>
    </row>
    <row r="897" spans="6:6" ht="15.75" customHeight="1">
      <c r="F897" s="21"/>
    </row>
    <row r="898" spans="6:6" ht="15.75" customHeight="1">
      <c r="F898" s="21"/>
    </row>
    <row r="899" spans="6:6" ht="15.75" customHeight="1">
      <c r="F899" s="21"/>
    </row>
    <row r="900" spans="6:6" ht="15.75" customHeight="1">
      <c r="F900" s="21"/>
    </row>
    <row r="901" spans="6:6" ht="15.75" customHeight="1">
      <c r="F901" s="21"/>
    </row>
    <row r="902" spans="6:6" ht="15.75" customHeight="1">
      <c r="F902" s="21"/>
    </row>
    <row r="903" spans="6:6" ht="15.75" customHeight="1">
      <c r="F903" s="21"/>
    </row>
    <row r="904" spans="6:6" ht="15.75" customHeight="1">
      <c r="F904" s="21"/>
    </row>
    <row r="905" spans="6:6" ht="15.75" customHeight="1">
      <c r="F905" s="21"/>
    </row>
    <row r="906" spans="6:6" ht="15.75" customHeight="1">
      <c r="F906" s="21"/>
    </row>
    <row r="907" spans="6:6" ht="15.75" customHeight="1">
      <c r="F907" s="21"/>
    </row>
    <row r="908" spans="6:6" ht="15.75" customHeight="1">
      <c r="F908" s="21"/>
    </row>
    <row r="909" spans="6:6" ht="15.75" customHeight="1">
      <c r="F909" s="21"/>
    </row>
    <row r="910" spans="6:6" ht="15.75" customHeight="1">
      <c r="F910" s="21"/>
    </row>
    <row r="911" spans="6:6" ht="15.75" customHeight="1">
      <c r="F911" s="21"/>
    </row>
    <row r="912" spans="6:6" ht="15.75" customHeight="1">
      <c r="F912" s="21"/>
    </row>
    <row r="913" spans="6:6" ht="15.75" customHeight="1">
      <c r="F913" s="21"/>
    </row>
    <row r="914" spans="6:6" ht="15.75" customHeight="1">
      <c r="F914" s="21"/>
    </row>
    <row r="915" spans="6:6" ht="15.75" customHeight="1">
      <c r="F915" s="21"/>
    </row>
    <row r="916" spans="6:6" ht="15.75" customHeight="1">
      <c r="F916" s="21"/>
    </row>
    <row r="917" spans="6:6" ht="15.75" customHeight="1">
      <c r="F917" s="21"/>
    </row>
    <row r="918" spans="6:6" ht="15.75" customHeight="1">
      <c r="F918" s="21"/>
    </row>
    <row r="919" spans="6:6" ht="15.75" customHeight="1">
      <c r="F919" s="21"/>
    </row>
    <row r="920" spans="6:6" ht="15.75" customHeight="1">
      <c r="F920" s="21"/>
    </row>
    <row r="921" spans="6:6" ht="15.75" customHeight="1">
      <c r="F921" s="21"/>
    </row>
    <row r="922" spans="6:6" ht="15.75" customHeight="1">
      <c r="F922" s="21"/>
    </row>
    <row r="923" spans="6:6" ht="15.75" customHeight="1">
      <c r="F923" s="21"/>
    </row>
    <row r="924" spans="6:6" ht="15.75" customHeight="1">
      <c r="F924" s="21"/>
    </row>
    <row r="925" spans="6:6" ht="15.75" customHeight="1">
      <c r="F925" s="21"/>
    </row>
    <row r="926" spans="6:6" ht="15.75" customHeight="1">
      <c r="F926" s="21"/>
    </row>
    <row r="927" spans="6:6" ht="15.75" customHeight="1">
      <c r="F927" s="21"/>
    </row>
    <row r="928" spans="6:6" ht="15.75" customHeight="1">
      <c r="F928" s="21"/>
    </row>
    <row r="929" spans="6:6" ht="15.75" customHeight="1">
      <c r="F929" s="21"/>
    </row>
    <row r="930" spans="6:6" ht="15.75" customHeight="1">
      <c r="F930" s="21"/>
    </row>
    <row r="931" spans="6:6" ht="15.75" customHeight="1">
      <c r="F931" s="21"/>
    </row>
    <row r="932" spans="6:6" ht="15.75" customHeight="1">
      <c r="F932" s="21"/>
    </row>
    <row r="933" spans="6:6" ht="15.75" customHeight="1">
      <c r="F933" s="21"/>
    </row>
    <row r="934" spans="6:6" ht="15.75" customHeight="1">
      <c r="F934" s="21"/>
    </row>
    <row r="935" spans="6:6" ht="15.75" customHeight="1">
      <c r="F935" s="21"/>
    </row>
    <row r="936" spans="6:6" ht="15.75" customHeight="1">
      <c r="F936" s="21"/>
    </row>
    <row r="937" spans="6:6" ht="15.75" customHeight="1">
      <c r="F937" s="21"/>
    </row>
    <row r="938" spans="6:6" ht="15.75" customHeight="1">
      <c r="F938" s="21"/>
    </row>
    <row r="939" spans="6:6" ht="15.75" customHeight="1">
      <c r="F939" s="21"/>
    </row>
    <row r="940" spans="6:6" ht="15.75" customHeight="1">
      <c r="F940" s="21"/>
    </row>
    <row r="941" spans="6:6" ht="15.75" customHeight="1">
      <c r="F941" s="21"/>
    </row>
    <row r="942" spans="6:6" ht="15.75" customHeight="1">
      <c r="F942" s="21"/>
    </row>
    <row r="943" spans="6:6" ht="15.75" customHeight="1">
      <c r="F943" s="21"/>
    </row>
    <row r="944" spans="6:6" ht="15.75" customHeight="1">
      <c r="F944" s="21"/>
    </row>
    <row r="945" spans="6:6" ht="15.75" customHeight="1">
      <c r="F945" s="21"/>
    </row>
    <row r="946" spans="6:6" ht="15.75" customHeight="1">
      <c r="F946" s="21"/>
    </row>
    <row r="947" spans="6:6" ht="15.75" customHeight="1">
      <c r="F947" s="21"/>
    </row>
    <row r="948" spans="6:6" ht="15.75" customHeight="1">
      <c r="F948" s="21"/>
    </row>
    <row r="949" spans="6:6" ht="15.75" customHeight="1">
      <c r="F949" s="21"/>
    </row>
    <row r="950" spans="6:6" ht="15.75" customHeight="1">
      <c r="F950" s="21"/>
    </row>
    <row r="951" spans="6:6" ht="15.75" customHeight="1">
      <c r="F951" s="21"/>
    </row>
    <row r="952" spans="6:6" ht="15.75" customHeight="1">
      <c r="F952" s="21"/>
    </row>
    <row r="953" spans="6:6" ht="15.75" customHeight="1">
      <c r="F953" s="21"/>
    </row>
    <row r="954" spans="6:6" ht="15.75" customHeight="1">
      <c r="F954" s="21"/>
    </row>
    <row r="955" spans="6:6" ht="15.75" customHeight="1">
      <c r="F955" s="21"/>
    </row>
    <row r="956" spans="6:6" ht="15.75" customHeight="1">
      <c r="F956" s="21"/>
    </row>
    <row r="957" spans="6:6" ht="15.75" customHeight="1">
      <c r="F957" s="21"/>
    </row>
    <row r="958" spans="6:6" ht="15.75" customHeight="1">
      <c r="F958" s="21"/>
    </row>
    <row r="959" spans="6:6" ht="15.75" customHeight="1">
      <c r="F959" s="21"/>
    </row>
    <row r="960" spans="6:6" ht="15.75" customHeight="1">
      <c r="F960" s="21"/>
    </row>
    <row r="961" spans="6:6" ht="15.75" customHeight="1">
      <c r="F961" s="21"/>
    </row>
    <row r="962" spans="6:6" ht="15.75" customHeight="1">
      <c r="F962" s="21"/>
    </row>
    <row r="963" spans="6:6" ht="15.75" customHeight="1">
      <c r="F963" s="21"/>
    </row>
    <row r="964" spans="6:6" ht="15.75" customHeight="1">
      <c r="F964" s="21"/>
    </row>
    <row r="965" spans="6:6" ht="15.75" customHeight="1">
      <c r="F965" s="21"/>
    </row>
    <row r="966" spans="6:6" ht="15.75" customHeight="1">
      <c r="F966" s="21"/>
    </row>
    <row r="967" spans="6:6" ht="15.75" customHeight="1">
      <c r="F967" s="21"/>
    </row>
    <row r="968" spans="6:6" ht="15.75" customHeight="1">
      <c r="F968" s="21"/>
    </row>
    <row r="969" spans="6:6" ht="15.75" customHeight="1">
      <c r="F969" s="21"/>
    </row>
    <row r="970" spans="6:6" ht="15.75" customHeight="1">
      <c r="F970" s="21"/>
    </row>
    <row r="971" spans="6:6" ht="15.75" customHeight="1">
      <c r="F971" s="21"/>
    </row>
    <row r="972" spans="6:6" ht="15.75" customHeight="1">
      <c r="F972" s="21"/>
    </row>
    <row r="973" spans="6:6" ht="15.75" customHeight="1">
      <c r="F973" s="21"/>
    </row>
    <row r="974" spans="6:6" ht="15.75" customHeight="1">
      <c r="F974" s="21"/>
    </row>
    <row r="975" spans="6:6" ht="15.75" customHeight="1">
      <c r="F975" s="21"/>
    </row>
    <row r="976" spans="6:6" ht="15.75" customHeight="1">
      <c r="F976" s="21"/>
    </row>
    <row r="977" spans="6:6" ht="15.75" customHeight="1">
      <c r="F977" s="21"/>
    </row>
    <row r="978" spans="6:6" ht="15.75" customHeight="1">
      <c r="F978" s="21"/>
    </row>
    <row r="979" spans="6:6" ht="15.75" customHeight="1">
      <c r="F979" s="21"/>
    </row>
    <row r="980" spans="6:6" ht="15.75" customHeight="1">
      <c r="F980" s="21"/>
    </row>
    <row r="981" spans="6:6" ht="15.75" customHeight="1">
      <c r="F981" s="21"/>
    </row>
    <row r="982" spans="6:6" ht="15.75" customHeight="1">
      <c r="F982" s="21"/>
    </row>
    <row r="983" spans="6:6" ht="15.75" customHeight="1">
      <c r="F983" s="21"/>
    </row>
    <row r="984" spans="6:6" ht="15.75" customHeight="1">
      <c r="F984" s="21"/>
    </row>
    <row r="985" spans="6:6" ht="15.75" customHeight="1">
      <c r="F985" s="21"/>
    </row>
    <row r="986" spans="6:6" ht="15.75" customHeight="1">
      <c r="F986" s="21"/>
    </row>
    <row r="987" spans="6:6" ht="15.75" customHeight="1">
      <c r="F987" s="21"/>
    </row>
    <row r="988" spans="6:6" ht="15.75" customHeight="1">
      <c r="F988" s="21"/>
    </row>
    <row r="989" spans="6:6" ht="15.75" customHeight="1">
      <c r="F989" s="21"/>
    </row>
    <row r="990" spans="6:6" ht="15.75" customHeight="1">
      <c r="F990" s="21"/>
    </row>
    <row r="991" spans="6:6" ht="15.75" customHeight="1">
      <c r="F991" s="21"/>
    </row>
    <row r="992" spans="6:6" ht="15.75" customHeight="1">
      <c r="F992" s="21"/>
    </row>
    <row r="993" spans="6:6" ht="15.75" customHeight="1">
      <c r="F993" s="21"/>
    </row>
    <row r="994" spans="6:6" ht="15.75" customHeight="1">
      <c r="F994" s="21"/>
    </row>
    <row r="995" spans="6:6" ht="15.75" customHeight="1">
      <c r="F995" s="21"/>
    </row>
    <row r="996" spans="6:6" ht="15.75" customHeight="1">
      <c r="F996" s="21"/>
    </row>
    <row r="997" spans="6:6" ht="15.75" customHeight="1">
      <c r="F997" s="21"/>
    </row>
    <row r="998" spans="6:6" ht="15.75" customHeight="1">
      <c r="F998" s="21"/>
    </row>
    <row r="999" spans="6:6" ht="15.75" customHeight="1">
      <c r="F999" s="21"/>
    </row>
  </sheetData>
  <autoFilter ref="A4:H211" xr:uid="{00000000-0009-0000-0000-000002000000}">
    <filterColumn colId="5">
      <filters>
        <filter val="7"/>
      </filters>
    </filterColumn>
  </autoFilter>
  <mergeCells count="1">
    <mergeCell ref="A3:F3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P1000"/>
  <sheetViews>
    <sheetView workbookViewId="0">
      <selection activeCell="V21" sqref="V21"/>
    </sheetView>
  </sheetViews>
  <sheetFormatPr defaultColWidth="12.5703125" defaultRowHeight="15" customHeight="1"/>
  <cols>
    <col min="1" max="1" width="18.7109375" bestFit="1" customWidth="1"/>
    <col min="2" max="15" width="5" bestFit="1" customWidth="1"/>
    <col min="16" max="16" width="7.85546875" bestFit="1" customWidth="1"/>
    <col min="17" max="26" width="11" customWidth="1"/>
  </cols>
  <sheetData>
    <row r="1" spans="1:16" ht="15.75" customHeight="1">
      <c r="A1" s="36" t="s">
        <v>306</v>
      </c>
      <c r="B1" s="37">
        <v>1</v>
      </c>
      <c r="C1" s="37">
        <v>2</v>
      </c>
      <c r="D1" s="37">
        <v>3</v>
      </c>
      <c r="E1" s="37">
        <v>4</v>
      </c>
      <c r="F1" s="37">
        <v>5</v>
      </c>
      <c r="G1" s="37">
        <v>6</v>
      </c>
      <c r="H1" s="37">
        <v>7</v>
      </c>
      <c r="I1" s="37">
        <v>8</v>
      </c>
      <c r="J1" s="37">
        <v>9</v>
      </c>
      <c r="K1" s="37">
        <v>10</v>
      </c>
      <c r="L1" s="38">
        <v>11</v>
      </c>
      <c r="M1" s="37">
        <v>12</v>
      </c>
      <c r="N1" s="37">
        <v>13</v>
      </c>
      <c r="O1" s="37">
        <v>14</v>
      </c>
      <c r="P1" s="39" t="s">
        <v>22</v>
      </c>
    </row>
    <row r="2" spans="1:16" ht="15.75" customHeight="1">
      <c r="A2" s="40" t="s">
        <v>54</v>
      </c>
      <c r="B2" s="41">
        <f>SUMIFS('Кабельный журнал'!B5:B212,'Кабельный журнал'!A5:A212,"SM1 (патчкорд)",'Кабельный журнал'!F5:F212,1)</f>
        <v>1580</v>
      </c>
      <c r="C2" s="41">
        <f>SUMIFS('Кабельный журнал'!$B$5:$B$212,'Кабельный журнал'!$A$5:$A$212,"SM1 (патчкорд)",'Кабельный журнал'!$F$5:$F$212,C1)</f>
        <v>1495</v>
      </c>
      <c r="D2" s="41">
        <f>SUMIFS('Кабельный журнал'!$B$5:$B$212,'Кабельный журнал'!$A$5:$A$212,"SM1 (патчкорд)",'Кабельный журнал'!$F$5:$F$212,D1)</f>
        <v>1410</v>
      </c>
      <c r="E2" s="41">
        <f>SUMIFS('Кабельный журнал'!$B$5:$B$212,'Кабельный журнал'!$A$5:$A$212,"SM1 (патчкорд)",'Кабельный журнал'!$F$5:$F$212,E1)</f>
        <v>1440</v>
      </c>
      <c r="F2" s="41">
        <f>SUMIFS('Кабельный журнал'!$B$5:$B$212,'Кабельный журнал'!$A$5:$A$212,"SM1 (патчкорд)",'Кабельный журнал'!$F$5:$F$212,F1)</f>
        <v>1535</v>
      </c>
      <c r="G2" s="41">
        <f>SUMIFS('Кабельный журнал'!$B$5:$B$212,'Кабельный журнал'!$A$5:$A$212,"SM1 (патчкорд)",'Кабельный журнал'!$F$5:$F$212,G1)</f>
        <v>1400</v>
      </c>
      <c r="H2" s="41">
        <f>SUMIFS('Кабельный журнал'!$B$5:$B$212,'Кабельный журнал'!$A$5:$A$212,"SM1 (патчкорд)",'Кабельный журнал'!$F$5:$F$212,H1)</f>
        <v>1275</v>
      </c>
      <c r="I2" s="41">
        <f>SUMIFS('Кабельный журнал'!$B$5:$B$212,'Кабельный журнал'!$A$5:$A$212,"SM1 (патчкорд)",'Кабельный журнал'!$F$5:$F$212,I1)</f>
        <v>1425</v>
      </c>
      <c r="J2" s="41">
        <f>SUMIFS('Кабельный журнал'!$B$5:$B$212,'Кабельный журнал'!$A$5:$A$212,"SM1 (патчкорд)",'Кабельный журнал'!$F$5:$F$212,J1)</f>
        <v>1390</v>
      </c>
      <c r="K2" s="41">
        <f>SUMIFS('Кабельный журнал'!$B$5:$B$212,'Кабельный журнал'!$A$5:$A$212,"SM1 (патчкорд)",'Кабельный журнал'!$F$5:$F$212,K1)</f>
        <v>1165</v>
      </c>
      <c r="L2" s="41">
        <f>SUMIFS('Кабельный журнал'!$B$5:$B$212,'Кабельный журнал'!$A$5:$A$212,"SM1 (патчкорд)",'Кабельный журнал'!$F$5:$F$212,L1)</f>
        <v>1290</v>
      </c>
      <c r="M2" s="41">
        <f>SUMIFS('Кабельный журнал'!$B$5:$B$212,'Кабельный журнал'!$A$5:$A$212,"SM1 (патчкорд)",'Кабельный журнал'!$F$5:$F$212,M1)</f>
        <v>1245</v>
      </c>
      <c r="N2" s="41">
        <f>SUMIFS('Кабельный журнал'!$B$5:$B$212,'Кабельный журнал'!$A$5:$A$212,"SM1 (патчкорд)",'Кабельный журнал'!$F$5:$F$212,N1)</f>
        <v>1245</v>
      </c>
      <c r="O2" s="41">
        <f>SUMIFS('Кабельный журнал'!$B$5:$B$212,'Кабельный журнал'!$A$5:$A$212,"SM1 (патчкорд)",'Кабельный журнал'!$F$5:$F$212,O1)</f>
        <v>1415</v>
      </c>
      <c r="P2" s="42">
        <f t="shared" ref="P2:P12" si="0">SUM(B2:O2)</f>
        <v>19310</v>
      </c>
    </row>
    <row r="3" spans="1:16" ht="15.75" customHeight="1">
      <c r="A3" s="40" t="s">
        <v>139</v>
      </c>
      <c r="B3" s="41">
        <f>SUMIFS('Кабельный журнал'!$B$5:$B$212,'Кабельный журнал'!$A$5:$A$212,A3,'Кабельный журнал'!$F$5:$F$212,1)</f>
        <v>0</v>
      </c>
      <c r="C3" s="41">
        <f>SUMIFS('Кабельный журнал'!$B$5:$B$212,'Кабельный журнал'!$A$5:$A$212,$A3,'Кабельный журнал'!$F$5:$F$212,C$1)</f>
        <v>0</v>
      </c>
      <c r="D3" s="41">
        <f>SUMIFS('Кабельный журнал'!$B$5:$B$212,'Кабельный журнал'!$A$5:$A$212,$A3,'Кабельный журнал'!$F$5:$F$212,D$1)</f>
        <v>0</v>
      </c>
      <c r="E3" s="41">
        <f>SUMIFS('Кабельный журнал'!$B$5:$B$212,'Кабельный журнал'!$A$5:$A$212,$A3,'Кабельный журнал'!$F$5:$F$212,E$1)</f>
        <v>230</v>
      </c>
      <c r="F3" s="41">
        <f>SUMIFS('Кабельный журнал'!$B$5:$B$212,'Кабельный журнал'!$A$5:$A$212,$A3,'Кабельный журнал'!$F$5:$F$212,F$1)</f>
        <v>0</v>
      </c>
      <c r="G3" s="41">
        <f>SUMIFS('Кабельный журнал'!$B$5:$B$212,'Кабельный журнал'!$A$5:$A$212,$A3,'Кабельный журнал'!$F$5:$F$212,G$1)</f>
        <v>0</v>
      </c>
      <c r="H3" s="41">
        <f>SUMIFS('Кабельный журнал'!$B$5:$B$212,'Кабельный журнал'!$A$5:$A$212,$A3,'Кабельный журнал'!$F$5:$F$212,H$1)</f>
        <v>0</v>
      </c>
      <c r="I3" s="41">
        <f>SUMIFS('Кабельный журнал'!$B$5:$B$212,'Кабельный журнал'!$A$5:$A$212,$A3,'Кабельный журнал'!$F$5:$F$212,I$1)</f>
        <v>0</v>
      </c>
      <c r="J3" s="41">
        <f>SUMIFS('Кабельный журнал'!$B$5:$B$212,'Кабельный журнал'!$A$5:$A$212,$A3,'Кабельный журнал'!$F$5:$F$212,J$1)</f>
        <v>0</v>
      </c>
      <c r="K3" s="41">
        <f>SUMIFS('Кабельный журнал'!$B$5:$B$212,'Кабельный журнал'!$A$5:$A$212,$A3,'Кабельный журнал'!$F$5:$F$212,K$1)</f>
        <v>205</v>
      </c>
      <c r="L3" s="41">
        <f>SUMIFS('Кабельный журнал'!$B$5:$B$212,'Кабельный журнал'!$A$5:$A$212,$A3,'Кабельный журнал'!$F$5:$F$212,L$1)</f>
        <v>0</v>
      </c>
      <c r="M3" s="41">
        <f>SUMIFS('Кабельный журнал'!$B$5:$B$212,'Кабельный журнал'!$A$5:$A$212,$A3,'Кабельный журнал'!$F$5:$F$212,M$1)</f>
        <v>0</v>
      </c>
      <c r="N3" s="41">
        <f>SUMIFS('Кабельный журнал'!$B$5:$B$212,'Кабельный журнал'!$A$5:$A$212,$A3,'Кабельный журнал'!$F$5:$F$212,N$1)</f>
        <v>0</v>
      </c>
      <c r="O3" s="41">
        <f>SUMIFS('Кабельный журнал'!$B$5:$B$212,'Кабельный журнал'!$A$5:$A$212,$A3,'Кабельный журнал'!$F$5:$F$212,O$1)</f>
        <v>0</v>
      </c>
      <c r="P3" s="42">
        <f t="shared" si="0"/>
        <v>435</v>
      </c>
    </row>
    <row r="4" spans="1:16" ht="15.75" customHeight="1">
      <c r="A4" s="40" t="s">
        <v>85</v>
      </c>
      <c r="B4" s="41">
        <f>SUMIFS('Кабельный журнал'!$B$5:$B$212,'Кабельный журнал'!$A$5:$A$212,A4,'Кабельный журнал'!$F$5:$F$212,1)</f>
        <v>625</v>
      </c>
      <c r="C4" s="41">
        <f>SUMIFS('Кабельный журнал'!$B$5:$B$212,'Кабельный журнал'!$A$5:$A$212,A4,'Кабельный журнал'!$F$5:$F$212,$C$1)</f>
        <v>0</v>
      </c>
      <c r="D4" s="41">
        <f>SUMIFS('Кабельный журнал'!$B$5:$B$212,'Кабельный журнал'!$A$5:$A$212,$A4,'Кабельный журнал'!$F$5:$F$212,D$1)</f>
        <v>0</v>
      </c>
      <c r="E4" s="41">
        <f>SUMIFS('Кабельный журнал'!$B$5:$B$212,'Кабельный журнал'!$A$5:$A$212,$A4,'Кабельный журнал'!$F$5:$F$212,E$1)</f>
        <v>0</v>
      </c>
      <c r="F4" s="41">
        <f>SUMIFS('Кабельный журнал'!$B$5:$B$212,'Кабельный журнал'!$A$5:$A$212,$A4,'Кабельный журнал'!$F$5:$F$212,F$1)</f>
        <v>500</v>
      </c>
      <c r="G4" s="41">
        <f>SUMIFS('Кабельный журнал'!$B$5:$B$212,'Кабельный журнал'!$A$5:$A$212,$A4,'Кабельный журнал'!$F$5:$F$212,G$1)</f>
        <v>0</v>
      </c>
      <c r="H4" s="41">
        <f>SUMIFS('Кабельный журнал'!$B$5:$B$212,'Кабельный журнал'!$A$5:$A$212,$A4,'Кабельный журнал'!$F$5:$F$212,H$1)</f>
        <v>1036</v>
      </c>
      <c r="I4" s="41">
        <f>SUMIFS('Кабельный журнал'!$B$5:$B$212,'Кабельный журнал'!$A$5:$A$212,$A4,'Кабельный журнал'!$F$5:$F$212,I$1)</f>
        <v>0</v>
      </c>
      <c r="J4" s="41">
        <f>SUMIFS('Кабельный журнал'!$B$5:$B$212,'Кабельный журнал'!$A$5:$A$212,$A4,'Кабельный журнал'!$F$5:$F$212,J$1)</f>
        <v>0</v>
      </c>
      <c r="K4" s="41">
        <f>SUMIFS('Кабельный журнал'!$B$5:$B$212,'Кабельный журнал'!$A$5:$A$212,$A4,'Кабельный журнал'!$F$5:$F$212,K$1)</f>
        <v>0</v>
      </c>
      <c r="L4" s="41">
        <f>SUMIFS('Кабельный журнал'!$B$5:$B$212,'Кабельный журнал'!$A$5:$A$212,$A4,'Кабельный журнал'!$F$5:$F$212,L$1)</f>
        <v>980</v>
      </c>
      <c r="M4" s="41">
        <f>SUMIFS('Кабельный журнал'!$B$5:$B$212,'Кабельный журнал'!$A$5:$A$212,$A4,'Кабельный журнал'!$F$5:$F$212,M$1)</f>
        <v>200</v>
      </c>
      <c r="N4" s="41">
        <f>SUMIFS('Кабельный журнал'!$B$5:$B$212,'Кабельный журнал'!$A$5:$A$212,$A4,'Кабельный журнал'!$F$5:$F$212,N$1)</f>
        <v>295</v>
      </c>
      <c r="O4" s="41">
        <f>SUMIFS('Кабельный журнал'!$B$5:$B$212,'Кабельный журнал'!$A$5:$A$212,$A4,'Кабельный журнал'!$F$5:$F$212,O$1)</f>
        <v>0</v>
      </c>
      <c r="P4" s="42">
        <f t="shared" si="0"/>
        <v>3636</v>
      </c>
    </row>
    <row r="5" spans="1:16" ht="15.75" customHeight="1">
      <c r="A5" s="40" t="s">
        <v>307</v>
      </c>
      <c r="B5" s="41">
        <f>SUMIFS('Кабельный журнал'!$B$5:$B$212,'Кабельный журнал'!$A$5:$A$212,A5,'Кабельный журнал'!$F$5:$F$212,1)</f>
        <v>0</v>
      </c>
      <c r="C5" s="41">
        <f>SUMIFS('Кабельный журнал'!$B$5:$B$212,'Кабельный журнал'!$A$5:$A$212,A5,'Кабельный журнал'!$F$5:$F$212,$C$1)</f>
        <v>0</v>
      </c>
      <c r="D5" s="41">
        <f>SUMIFS('Кабельный журнал'!$B$5:$B$212,'Кабельный журнал'!$A$5:$A$212,$A5,'Кабельный журнал'!$F$5:$F$212,D$1)</f>
        <v>0</v>
      </c>
      <c r="E5" s="41">
        <f>SUMIFS('Кабельный журнал'!$B$5:$B$212,'Кабельный журнал'!$A$5:$A$212,$A5,'Кабельный журнал'!$F$5:$F$212,E$1)</f>
        <v>0</v>
      </c>
      <c r="F5" s="41">
        <f>SUMIFS('Кабельный журнал'!$B$5:$B$212,'Кабельный журнал'!$A$5:$A$212,$A5,'Кабельный журнал'!$F$5:$F$212,F$1)</f>
        <v>0</v>
      </c>
      <c r="G5" s="41">
        <f>SUMIFS('Кабельный журнал'!$B$5:$B$212,'Кабельный журнал'!$A$5:$A$212,$A5,'Кабельный журнал'!$F$5:$F$212,G$1)</f>
        <v>0</v>
      </c>
      <c r="H5" s="41">
        <f>SUMIFS('Кабельный журнал'!$B$5:$B$212,'Кабельный журнал'!$A$5:$A$212,$A5,'Кабельный журнал'!$F$5:$F$212,H$1)</f>
        <v>0</v>
      </c>
      <c r="I5" s="41">
        <f>SUMIFS('Кабельный журнал'!$B$5:$B$212,'Кабельный журнал'!$A$5:$A$212,$A5,'Кабельный журнал'!$F$5:$F$212,I$1)</f>
        <v>0</v>
      </c>
      <c r="J5" s="41">
        <f>SUMIFS('Кабельный журнал'!$B$5:$B$212,'Кабельный журнал'!$A$5:$A$212,$A5,'Кабельный журнал'!$F$5:$F$212,J$1)</f>
        <v>0</v>
      </c>
      <c r="K5" s="41">
        <f>SUMIFS('Кабельный журнал'!$B$5:$B$212,'Кабельный журнал'!$A$5:$A$212,$A5,'Кабельный журнал'!$F$5:$F$212,K$1)</f>
        <v>0</v>
      </c>
      <c r="L5" s="41">
        <f>SUMIFS('Кабельный журнал'!$B$5:$B$212,'Кабельный журнал'!$A$5:$A$212,$A5,'Кабельный журнал'!$F$5:$F$212,L$1)</f>
        <v>0</v>
      </c>
      <c r="M5" s="41">
        <f>SUMIFS('Кабельный журнал'!$B$5:$B$212,'Кабельный журнал'!$A$5:$A$212,$A5,'Кабельный журнал'!$F$5:$F$212,M$1)</f>
        <v>0</v>
      </c>
      <c r="N5" s="41">
        <f>SUMIFS('Кабельный журнал'!$B$5:$B$212,'Кабельный журнал'!$A$5:$A$212,$A5,'Кабельный журнал'!$F$5:$F$212,N$1)</f>
        <v>0</v>
      </c>
      <c r="O5" s="41">
        <f>SUMIFS('Кабельный журнал'!$B$5:$B$212,'Кабельный журнал'!$A$5:$A$212,$A5,'Кабельный журнал'!$F$5:$F$212,O$1)</f>
        <v>0</v>
      </c>
      <c r="P5" s="42">
        <f t="shared" si="0"/>
        <v>0</v>
      </c>
    </row>
    <row r="6" spans="1:16" ht="15.75" customHeight="1">
      <c r="A6" s="40" t="s">
        <v>119</v>
      </c>
      <c r="B6" s="41">
        <f>SUMIFS('Кабельный журнал'!$B$5:$B$212,'Кабельный журнал'!$A$5:$A$212,A6,'Кабельный журнал'!$F$5:$F$212,1)</f>
        <v>0</v>
      </c>
      <c r="C6" s="41">
        <f>SUMIFS('Кабельный журнал'!$B$5:$B$212,'Кабельный журнал'!$A$5:$A$212,A6,'Кабельный журнал'!$F$5:$F$212,$C$1)</f>
        <v>0</v>
      </c>
      <c r="D6" s="41">
        <f>SUMIFS('Кабельный журнал'!$B$5:$B$212,'Кабельный журнал'!$A$5:$A$212,$A6,'Кабельный журнал'!$F$5:$F$212,D$1)</f>
        <v>690</v>
      </c>
      <c r="E6" s="41">
        <f>SUMIFS('Кабельный журнал'!$B$5:$B$212,'Кабельный журнал'!$A$5:$A$212,$A6,'Кабельный журнал'!$F$5:$F$212,E$1)</f>
        <v>425</v>
      </c>
      <c r="F6" s="41">
        <f>SUMIFS('Кабельный журнал'!$B$5:$B$212,'Кабельный журнал'!$A$5:$A$212,$A6,'Кабельный журнал'!$F$5:$F$212,F$1)</f>
        <v>710</v>
      </c>
      <c r="G6" s="41">
        <f>SUMIFS('Кабельный журнал'!$B$5:$B$212,'Кабельный журнал'!$A$5:$A$212,$A6,'Кабельный журнал'!$F$5:$F$212,G$1)</f>
        <v>825</v>
      </c>
      <c r="H6" s="41">
        <f>SUMIFS('Кабельный журнал'!$B$5:$B$212,'Кабельный журнал'!$A$5:$A$212,$A6,'Кабельный журнал'!$F$5:$F$212,H$1)</f>
        <v>0</v>
      </c>
      <c r="I6" s="41">
        <f>SUMIFS('Кабельный журнал'!$B$5:$B$212,'Кабельный журнал'!$A$5:$A$212,$A6,'Кабельный журнал'!$F$5:$F$212,I$1)</f>
        <v>0</v>
      </c>
      <c r="J6" s="41">
        <f>SUMIFS('Кабельный журнал'!$B$5:$B$212,'Кабельный журнал'!$A$5:$A$212,$A6,'Кабельный журнал'!$F$5:$F$212,J$1)</f>
        <v>0</v>
      </c>
      <c r="K6" s="41">
        <f>SUMIFS('Кабельный журнал'!$B$5:$B$212,'Кабельный журнал'!$A$5:$A$212,$A6,'Кабельный журнал'!$F$5:$F$212,K$1)</f>
        <v>400</v>
      </c>
      <c r="L6" s="41">
        <f>SUMIFS('Кабельный журнал'!$B$5:$B$212,'Кабельный журнал'!$A$5:$A$212,$A6,'Кабельный журнал'!$F$5:$F$212,L$1)</f>
        <v>0</v>
      </c>
      <c r="M6" s="41">
        <f>SUMIFS('Кабельный журнал'!$B$5:$B$212,'Кабельный журнал'!$A$5:$A$212,$A6,'Кабельный журнал'!$F$5:$F$212,M$1)</f>
        <v>0</v>
      </c>
      <c r="N6" s="41">
        <f>SUMIFS('Кабельный журнал'!$B$5:$B$212,'Кабельный журнал'!$A$5:$A$212,$A6,'Кабельный журнал'!$F$5:$F$212,N$1)</f>
        <v>0</v>
      </c>
      <c r="O6" s="41">
        <f>SUMIFS('Кабельный журнал'!$B$5:$B$212,'Кабельный журнал'!$A$5:$A$212,$A6,'Кабельный журнал'!$F$5:$F$212,O$1)</f>
        <v>0</v>
      </c>
      <c r="P6" s="42">
        <f t="shared" si="0"/>
        <v>3050</v>
      </c>
    </row>
    <row r="7" spans="1:16" ht="15.75" customHeight="1">
      <c r="A7" s="40" t="s">
        <v>308</v>
      </c>
      <c r="B7" s="41">
        <f>SUMIFS('Кабельный журнал'!$B$5:$B$212,'Кабельный журнал'!$A$5:$A$212,A7,'Кабельный журнал'!$F$5:$F$212,1)</f>
        <v>0</v>
      </c>
      <c r="C7" s="41">
        <f>SUMIFS('Кабельный журнал'!$B$5:$B$212,'Кабельный журнал'!$A$5:$A$212,A7,'Кабельный журнал'!$F$5:$F$212,$C$1)</f>
        <v>0</v>
      </c>
      <c r="D7" s="41">
        <f>SUMIFS('Кабельный журнал'!$B$5:$B$212,'Кабельный журнал'!$A$5:$A$212,$A7,'Кабельный журнал'!$F$5:$F$212,D$1)</f>
        <v>0</v>
      </c>
      <c r="E7" s="41">
        <f>SUMIFS('Кабельный журнал'!$B$5:$B$212,'Кабельный журнал'!$A$5:$A$212,$A7,'Кабельный журнал'!$F$5:$F$212,E$1)</f>
        <v>0</v>
      </c>
      <c r="F7" s="41">
        <f>SUMIFS('Кабельный журнал'!$B$5:$B$212,'Кабельный журнал'!$A$5:$A$212,$A7,'Кабельный журнал'!$F$5:$F$212,F$1)</f>
        <v>0</v>
      </c>
      <c r="G7" s="41">
        <f>SUMIFS('Кабельный журнал'!$B$5:$B$212,'Кабельный журнал'!$A$5:$A$212,$A7,'Кабельный журнал'!$F$5:$F$212,G$1)</f>
        <v>0</v>
      </c>
      <c r="H7" s="41">
        <f>SUMIFS('Кабельный журнал'!$B$5:$B$212,'Кабельный журнал'!$A$5:$A$212,$A7,'Кабельный журнал'!$F$5:$F$212,H$1)</f>
        <v>0</v>
      </c>
      <c r="I7" s="41">
        <f>SUMIFS('Кабельный журнал'!$B$5:$B$212,'Кабельный журнал'!$A$5:$A$212,$A7,'Кабельный журнал'!$F$5:$F$212,I$1)</f>
        <v>0</v>
      </c>
      <c r="J7" s="41">
        <f>SUMIFS('Кабельный журнал'!$B$5:$B$212,'Кабельный журнал'!$A$5:$A$212,$A7,'Кабельный журнал'!$F$5:$F$212,J$1)</f>
        <v>0</v>
      </c>
      <c r="K7" s="41">
        <f>SUMIFS('Кабельный журнал'!$B$5:$B$212,'Кабельный журнал'!$A$5:$A$212,$A7,'Кабельный журнал'!$F$5:$F$212,K$1)</f>
        <v>0</v>
      </c>
      <c r="L7" s="41">
        <f>SUMIFS('Кабельный журнал'!$B$5:$B$212,'Кабельный журнал'!$A$5:$A$212,$A7,'Кабельный журнал'!$F$5:$F$212,L$1)</f>
        <v>0</v>
      </c>
      <c r="M7" s="41">
        <f>SUMIFS('Кабельный журнал'!$B$5:$B$212,'Кабельный журнал'!$A$5:$A$212,$A7,'Кабельный журнал'!$F$5:$F$212,M$1)</f>
        <v>0</v>
      </c>
      <c r="N7" s="41">
        <f>SUMIFS('Кабельный журнал'!$B$5:$B$212,'Кабельный журнал'!$A$5:$A$212,$A7,'Кабельный журнал'!$F$5:$F$212,N$1)</f>
        <v>0</v>
      </c>
      <c r="O7" s="41">
        <f>SUMIFS('Кабельный журнал'!$B$5:$B$212,'Кабельный журнал'!$A$5:$A$212,$A7,'Кабельный журнал'!$F$5:$F$212,O$1)</f>
        <v>0</v>
      </c>
      <c r="P7" s="42">
        <f t="shared" si="0"/>
        <v>0</v>
      </c>
    </row>
    <row r="8" spans="1:16" ht="15.75" customHeight="1">
      <c r="A8" s="40" t="s">
        <v>81</v>
      </c>
      <c r="B8" s="41">
        <f>SUMIFS('Кабельный журнал'!$B$5:$B$212,'Кабельный журнал'!$A$5:$A$212,A8,'Кабельный журнал'!$F$5:$F$212,1)</f>
        <v>915</v>
      </c>
      <c r="C8" s="41">
        <f>SUMIFS('Кабельный журнал'!$B$5:$B$212,'Кабельный журнал'!$A$5:$A$212,A8,'Кабельный журнал'!$F$5:$F$212,$C$1)</f>
        <v>685</v>
      </c>
      <c r="D8" s="41">
        <f>SUMIFS('Кабельный журнал'!$B$5:$B$212,'Кабельный журнал'!$A$5:$A$212,$A8,'Кабельный журнал'!$F$5:$F$212,D$1)</f>
        <v>0</v>
      </c>
      <c r="E8" s="41">
        <f>SUMIFS('Кабельный журнал'!$B$5:$B$212,'Кабельный журнал'!$A$5:$A$212,$A8,'Кабельный журнал'!$F$5:$F$212,E$1)</f>
        <v>0</v>
      </c>
      <c r="F8" s="41">
        <f>SUMIFS('Кабельный журнал'!$B$5:$B$212,'Кабельный журнал'!$A$5:$A$212,$A8,'Кабельный журнал'!$F$5:$F$212,F$1)</f>
        <v>0</v>
      </c>
      <c r="G8" s="41">
        <f>SUMIFS('Кабельный журнал'!$B$5:$B$212,'Кабельный журнал'!$A$5:$A$212,$A8,'Кабельный журнал'!$F$5:$F$212,G$1)</f>
        <v>0</v>
      </c>
      <c r="H8" s="41">
        <f>SUMIFS('Кабельный журнал'!$B$5:$B$212,'Кабельный журнал'!$A$5:$A$212,$A8,'Кабельный журнал'!$F$5:$F$212,H$1)</f>
        <v>0</v>
      </c>
      <c r="I8" s="41">
        <f>SUMIFS('Кабельный журнал'!$B$5:$B$212,'Кабельный журнал'!$A$5:$A$212,$A8,'Кабельный журнал'!$F$5:$F$212,I$1)</f>
        <v>0</v>
      </c>
      <c r="J8" s="41">
        <f>SUMIFS('Кабельный журнал'!$B$5:$B$212,'Кабельный журнал'!$A$5:$A$212,$A8,'Кабельный журнал'!$F$5:$F$212,J$1)</f>
        <v>0</v>
      </c>
      <c r="K8" s="41">
        <f>SUMIFS('Кабельный журнал'!$B$5:$B$212,'Кабельный журнал'!$A$5:$A$212,$A8,'Кабельный журнал'!$F$5:$F$212,K$1)</f>
        <v>0</v>
      </c>
      <c r="L8" s="41">
        <f>SUMIFS('Кабельный журнал'!$B$5:$B$212,'Кабельный журнал'!$A$5:$A$212,$A8,'Кабельный журнал'!$F$5:$F$212,L$1)</f>
        <v>0</v>
      </c>
      <c r="M8" s="41">
        <f>SUMIFS('Кабельный журнал'!$B$5:$B$212,'Кабельный журнал'!$A$5:$A$212,$A8,'Кабельный журнал'!$F$5:$F$212,M$1)</f>
        <v>0</v>
      </c>
      <c r="N8" s="41">
        <f>SUMIFS('Кабельный журнал'!$B$5:$B$212,'Кабельный журнал'!$A$5:$A$212,$A8,'Кабельный журнал'!$F$5:$F$212,N$1)</f>
        <v>0</v>
      </c>
      <c r="O8" s="41">
        <f>SUMIFS('Кабельный журнал'!$B$5:$B$212,'Кабельный журнал'!$A$5:$A$212,$A8,'Кабельный журнал'!$F$5:$F$212,O$1)</f>
        <v>0</v>
      </c>
      <c r="P8" s="42">
        <f t="shared" si="0"/>
        <v>1600</v>
      </c>
    </row>
    <row r="9" spans="1:16" ht="15.75" customHeight="1">
      <c r="A9" s="40" t="s">
        <v>309</v>
      </c>
      <c r="B9" s="41">
        <f>SUMIFS('Кабельный журнал'!$B$5:$B$212,'Кабельный журнал'!$A$5:$A$212,A9,'Кабельный журнал'!$F$5:$F$212,1)</f>
        <v>0</v>
      </c>
      <c r="C9" s="41">
        <f>SUMIFS('Кабельный журнал'!$B$5:$B$212,'Кабельный журнал'!$A$5:$A$212,A9,'Кабельный журнал'!$F$5:$F$212,$C$1)</f>
        <v>0</v>
      </c>
      <c r="D9" s="41">
        <f>SUMIFS('Кабельный журнал'!$B$5:$B$212,'Кабельный журнал'!$A$5:$A$212,$A9,'Кабельный журнал'!$F$5:$F$212,D$1)</f>
        <v>0</v>
      </c>
      <c r="E9" s="41">
        <f>SUMIFS('Кабельный журнал'!$B$5:$B$212,'Кабельный журнал'!$A$5:$A$212,$A9,'Кабельный журнал'!$F$5:$F$212,E$1)</f>
        <v>0</v>
      </c>
      <c r="F9" s="41">
        <f>SUMIFS('Кабельный журнал'!$B$5:$B$212,'Кабельный журнал'!$A$5:$A$212,$A9,'Кабельный журнал'!$F$5:$F$212,F$1)</f>
        <v>0</v>
      </c>
      <c r="G9" s="41">
        <f>SUMIFS('Кабельный журнал'!$B$5:$B$212,'Кабельный журнал'!$A$5:$A$212,$A9,'Кабельный журнал'!$F$5:$F$212,G$1)</f>
        <v>0</v>
      </c>
      <c r="H9" s="41">
        <f>SUMIFS('Кабельный журнал'!$B$5:$B$212,'Кабельный журнал'!$A$5:$A$212,$A9,'Кабельный журнал'!$F$5:$F$212,H$1)</f>
        <v>0</v>
      </c>
      <c r="I9" s="41">
        <f>SUMIFS('Кабельный журнал'!$B$5:$B$212,'Кабельный журнал'!$A$5:$A$212,$A9,'Кабельный журнал'!$F$5:$F$212,I$1)</f>
        <v>0</v>
      </c>
      <c r="J9" s="41">
        <f>SUMIFS('Кабельный журнал'!$B$5:$B$212,'Кабельный журнал'!$A$5:$A$212,$A9,'Кабельный журнал'!$F$5:$F$212,J$1)</f>
        <v>0</v>
      </c>
      <c r="K9" s="41">
        <f>SUMIFS('Кабельный журнал'!$B$5:$B$212,'Кабельный журнал'!$A$5:$A$212,$A9,'Кабельный журнал'!$F$5:$F$212,K$1)</f>
        <v>0</v>
      </c>
      <c r="L9" s="41">
        <f>SUMIFS('Кабельный журнал'!$B$5:$B$212,'Кабельный журнал'!$A$5:$A$212,$A9,'Кабельный журнал'!$F$5:$F$212,L$1)</f>
        <v>0</v>
      </c>
      <c r="M9" s="41">
        <f>SUMIFS('Кабельный журнал'!$B$5:$B$212,'Кабельный журнал'!$A$5:$A$212,$A9,'Кабельный журнал'!$F$5:$F$212,M$1)</f>
        <v>0</v>
      </c>
      <c r="N9" s="41">
        <f>SUMIFS('Кабельный журнал'!$B$5:$B$212,'Кабельный журнал'!$A$5:$A$212,$A9,'Кабельный журнал'!$F$5:$F$212,N$1)</f>
        <v>0</v>
      </c>
      <c r="O9" s="41">
        <f>SUMIFS('Кабельный журнал'!$B$5:$B$212,'Кабельный журнал'!$A$5:$A$212,$A9,'Кабельный журнал'!$F$5:$F$212,O$1)</f>
        <v>0</v>
      </c>
      <c r="P9" s="42">
        <f t="shared" si="0"/>
        <v>0</v>
      </c>
    </row>
    <row r="10" spans="1:16" ht="15.75" customHeight="1">
      <c r="A10" s="40" t="s">
        <v>310</v>
      </c>
      <c r="B10" s="41">
        <f>SUMIFS('Кабельный журнал'!$B$5:$B$212,'Кабельный журнал'!$A$5:$A$212,A10,'Кабельный журнал'!$F$5:$F$212,1)</f>
        <v>0</v>
      </c>
      <c r="C10" s="41">
        <f>SUMIFS('Кабельный журнал'!$B$5:$B$212,'Кабельный журнал'!$A$5:$A$212,A10,'Кабельный журнал'!$F$5:$F$212,$C$1)</f>
        <v>0</v>
      </c>
      <c r="D10" s="41">
        <f>SUMIFS('Кабельный журнал'!$B$5:$B$212,'Кабельный журнал'!$A$5:$A$212,$A10,'Кабельный журнал'!$F$5:$F$212,D$1)</f>
        <v>0</v>
      </c>
      <c r="E10" s="41">
        <f>SUMIFS('Кабельный журнал'!$B$5:$B$212,'Кабельный журнал'!$A$5:$A$212,$A10,'Кабельный журнал'!$F$5:$F$212,E$1)</f>
        <v>0</v>
      </c>
      <c r="F10" s="41">
        <f>SUMIFS('Кабельный журнал'!$B$5:$B$212,'Кабельный журнал'!$A$5:$A$212,$A10,'Кабельный журнал'!$F$5:$F$212,F$1)</f>
        <v>0</v>
      </c>
      <c r="G10" s="41">
        <f>SUMIFS('Кабельный журнал'!$B$5:$B$212,'Кабельный журнал'!$A$5:$A$212,$A10,'Кабельный журнал'!$F$5:$F$212,G$1)</f>
        <v>0</v>
      </c>
      <c r="H10" s="41">
        <f>SUMIFS('Кабельный журнал'!$B$5:$B$212,'Кабельный журнал'!$A$5:$A$212,$A10,'Кабельный журнал'!$F$5:$F$212,H$1)</f>
        <v>0</v>
      </c>
      <c r="I10" s="41">
        <f>SUMIFS('Кабельный журнал'!$B$5:$B$212,'Кабельный журнал'!$A$5:$A$212,$A10,'Кабельный журнал'!$F$5:$F$212,I$1)</f>
        <v>0</v>
      </c>
      <c r="J10" s="41">
        <f>SUMIFS('Кабельный журнал'!$B$5:$B$212,'Кабельный журнал'!$A$5:$A$212,$A10,'Кабельный журнал'!$F$5:$F$212,J$1)</f>
        <v>0</v>
      </c>
      <c r="K10" s="41">
        <f>SUMIFS('Кабельный журнал'!$B$5:$B$212,'Кабельный журнал'!$A$5:$A$212,$A10,'Кабельный журнал'!$F$5:$F$212,K$1)</f>
        <v>0</v>
      </c>
      <c r="L10" s="41">
        <f>SUMIFS('Кабельный журнал'!$B$5:$B$212,'Кабельный журнал'!$A$5:$A$212,$A10,'Кабельный журнал'!$F$5:$F$212,L$1)</f>
        <v>0</v>
      </c>
      <c r="M10" s="41">
        <f>SUMIFS('Кабельный журнал'!$B$5:$B$212,'Кабельный журнал'!$A$5:$A$212,$A10,'Кабельный журнал'!$F$5:$F$212,M$1)</f>
        <v>0</v>
      </c>
      <c r="N10" s="41">
        <f>SUMIFS('Кабельный журнал'!$B$5:$B$212,'Кабельный журнал'!$A$5:$A$212,$A10,'Кабельный журнал'!$F$5:$F$212,N$1)</f>
        <v>0</v>
      </c>
      <c r="O10" s="41">
        <f>SUMIFS('Кабельный журнал'!$B$5:$B$212,'Кабельный журнал'!$A$5:$A$212,$A10,'Кабельный журнал'!$F$5:$F$212,O$1)</f>
        <v>0</v>
      </c>
      <c r="P10" s="42">
        <f t="shared" si="0"/>
        <v>0</v>
      </c>
    </row>
    <row r="11" spans="1:16" ht="15.75" customHeight="1">
      <c r="A11" s="40" t="s">
        <v>311</v>
      </c>
      <c r="B11" s="41">
        <f>SUMIFS('Кабельный журнал'!$B$5:$B$212,'Кабельный журнал'!$A$5:$A$212,A11,'Кабельный журнал'!$F$5:$F$212,1)</f>
        <v>0</v>
      </c>
      <c r="C11" s="41">
        <f>SUMIFS('Кабельный журнал'!$B$5:$B$212,'Кабельный журнал'!$A$5:$A$212,A11,'Кабельный журнал'!$F$5:$F$212,$C$1)</f>
        <v>0</v>
      </c>
      <c r="D11" s="41">
        <f>SUMIFS('Кабельный журнал'!$B$5:$B$212,'Кабельный журнал'!$A$5:$A$212,$A11,'Кабельный журнал'!$F$5:$F$212,D$1)</f>
        <v>0</v>
      </c>
      <c r="E11" s="41">
        <f>SUMIFS('Кабельный журнал'!$B$5:$B$212,'Кабельный журнал'!$A$5:$A$212,$A11,'Кабельный журнал'!$F$5:$F$212,E$1)</f>
        <v>0</v>
      </c>
      <c r="F11" s="41">
        <f>SUMIFS('Кабельный журнал'!$B$5:$B$212,'Кабельный журнал'!$A$5:$A$212,$A11,'Кабельный журнал'!$F$5:$F$212,F$1)</f>
        <v>0</v>
      </c>
      <c r="G11" s="41">
        <f>SUMIFS('Кабельный журнал'!$B$5:$B$212,'Кабельный журнал'!$A$5:$A$212,$A11,'Кабельный журнал'!$F$5:$F$212,G$1)</f>
        <v>0</v>
      </c>
      <c r="H11" s="41">
        <f>SUMIFS('Кабельный журнал'!$B$5:$B$212,'Кабельный журнал'!$A$5:$A$212,$A11,'Кабельный журнал'!$F$5:$F$212,H$1)</f>
        <v>0</v>
      </c>
      <c r="I11" s="41">
        <f>SUMIFS('Кабельный журнал'!$B$5:$B$212,'Кабельный журнал'!$A$5:$A$212,$A11,'Кабельный журнал'!$F$5:$F$212,I$1)</f>
        <v>0</v>
      </c>
      <c r="J11" s="41">
        <f>SUMIFS('Кабельный журнал'!$B$5:$B$212,'Кабельный журнал'!$A$5:$A$212,$A11,'Кабельный журнал'!$F$5:$F$212,J$1)</f>
        <v>0</v>
      </c>
      <c r="K11" s="41">
        <f>SUMIFS('Кабельный журнал'!$B$5:$B$212,'Кабельный журнал'!$A$5:$A$212,$A11,'Кабельный журнал'!$F$5:$F$212,K$1)</f>
        <v>0</v>
      </c>
      <c r="L11" s="41">
        <f>SUMIFS('Кабельный журнал'!$B$5:$B$212,'Кабельный журнал'!$A$5:$A$212,$A11,'Кабельный журнал'!$F$5:$F$212,L$1)</f>
        <v>0</v>
      </c>
      <c r="M11" s="41">
        <f>SUMIFS('Кабельный журнал'!$B$5:$B$212,'Кабельный журнал'!$A$5:$A$212,$A11,'Кабельный журнал'!$F$5:$F$212,M$1)</f>
        <v>0</v>
      </c>
      <c r="N11" s="41">
        <f>SUMIFS('Кабельный журнал'!$B$5:$B$212,'Кабельный журнал'!$A$5:$A$212,$A11,'Кабельный журнал'!$F$5:$F$212,N$1)</f>
        <v>0</v>
      </c>
      <c r="O11" s="41">
        <f>SUMIFS('Кабельный журнал'!$B$5:$B$212,'Кабельный журнал'!$A$5:$A$212,$A11,'Кабельный журнал'!$F$5:$F$212,O$1)</f>
        <v>0</v>
      </c>
      <c r="P11" s="42">
        <f t="shared" si="0"/>
        <v>0</v>
      </c>
    </row>
    <row r="12" spans="1:16" ht="15.75" customHeight="1">
      <c r="A12" s="40" t="s">
        <v>312</v>
      </c>
      <c r="B12" s="43">
        <f>SUMIFS('Кабельный журнал'!$G$5:$G$212,'Кабельный журнал'!$F$5:$F$212,B1)</f>
        <v>13</v>
      </c>
      <c r="C12" s="43">
        <f>SUMIFS('Кабельный журнал'!$G$5:$G$212,'Кабельный журнал'!$F$5:$F$212,C1)</f>
        <v>14</v>
      </c>
      <c r="D12" s="43">
        <f>SUMIFS('Кабельный журнал'!$G$5:$G$212,'Кабельный журнал'!$F$5:$F$212,D1)</f>
        <v>14</v>
      </c>
      <c r="E12" s="43">
        <f>SUMIFS('Кабельный журнал'!$G$5:$G$212,'Кабельный журнал'!$F$5:$F$212,E1)</f>
        <v>14</v>
      </c>
      <c r="F12" s="43">
        <f>SUMIFS('Кабельный журнал'!$G$5:$G$212,'Кабельный журнал'!$F$5:$F$212,F1)</f>
        <v>13</v>
      </c>
      <c r="G12" s="43">
        <f>SUMIFS('Кабельный журнал'!$G$5:$G$212,'Кабельный журнал'!$F$5:$F$212,G1)</f>
        <v>14</v>
      </c>
      <c r="H12" s="43">
        <f>SUMIFS('Кабельный журнал'!$G$5:$G$212,'Кабельный журнал'!$F$5:$F$212,H1)</f>
        <v>12</v>
      </c>
      <c r="I12" s="43">
        <f>SUMIFS('Кабельный журнал'!$G$5:$G$212,'Кабельный журнал'!$F$5:$F$212,I1)</f>
        <v>14</v>
      </c>
      <c r="J12" s="43">
        <f>SUMIFS('Кабельный журнал'!$G$5:$G$212,'Кабельный журнал'!$F$5:$F$212,J1)</f>
        <v>12</v>
      </c>
      <c r="K12" s="43">
        <f>SUMIFS('Кабельный журнал'!$G$5:$G$212,'Кабельный журнал'!$F$5:$F$212,K1)</f>
        <v>12</v>
      </c>
      <c r="L12" s="43">
        <f>SUMIFS('Кабельный журнал'!$G$5:$G$212,'Кабельный журнал'!$F$5:$F$212,L1)</f>
        <v>11</v>
      </c>
      <c r="M12" s="43">
        <f>SUMIFS('Кабельный журнал'!$G$5:$G$212,'Кабельный журнал'!$F$5:$F$212,M1)</f>
        <v>14</v>
      </c>
      <c r="N12" s="43">
        <f>SUMIFS('Кабельный журнал'!$G$5:$G$212,'Кабельный журнал'!$F$5:$F$212,N1)</f>
        <v>13</v>
      </c>
      <c r="O12" s="43">
        <f>SUMIFS('Кабельный журнал'!$G$5:$G$212,'Кабельный журнал'!$F$5:$F$212,O1)</f>
        <v>13</v>
      </c>
      <c r="P12" s="42">
        <f t="shared" si="0"/>
        <v>183</v>
      </c>
    </row>
    <row r="13" spans="1:16" ht="15.75" customHeight="1"/>
    <row r="14" spans="1:16" ht="15.75" customHeight="1"/>
    <row r="15" spans="1:16" ht="15.75" customHeight="1"/>
    <row r="16" spans="1: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Z856"/>
  <sheetViews>
    <sheetView topLeftCell="A125" workbookViewId="0">
      <selection activeCell="A160" sqref="A160"/>
    </sheetView>
  </sheetViews>
  <sheetFormatPr defaultColWidth="12.5703125" defaultRowHeight="15" customHeight="1"/>
  <cols>
    <col min="1" max="1" width="12.140625" customWidth="1"/>
    <col min="2" max="2" width="48.42578125" customWidth="1"/>
    <col min="3" max="3" width="31.85546875" customWidth="1"/>
    <col min="4" max="4" width="33.42578125" customWidth="1"/>
    <col min="5" max="5" width="14.42578125" customWidth="1"/>
    <col min="6" max="6" width="10.5703125" customWidth="1"/>
    <col min="7" max="7" width="19.140625" customWidth="1"/>
    <col min="8" max="8" width="9.28515625" customWidth="1"/>
    <col min="9" max="9" width="13.5703125" customWidth="1"/>
    <col min="10" max="10" width="17" customWidth="1"/>
    <col min="11" max="26" width="7.5703125" customWidth="1"/>
  </cols>
  <sheetData>
    <row r="1" spans="1:10" ht="12.75" customHeight="1">
      <c r="C1" s="44"/>
    </row>
    <row r="2" spans="1:10" ht="1.5" customHeight="1">
      <c r="C2" s="44"/>
    </row>
    <row r="3" spans="1:10" ht="35.25" customHeight="1">
      <c r="A3" s="45" t="s">
        <v>313</v>
      </c>
      <c r="B3" s="45" t="s">
        <v>19</v>
      </c>
      <c r="C3" s="45" t="s">
        <v>20</v>
      </c>
      <c r="D3" s="45" t="s">
        <v>314</v>
      </c>
      <c r="E3" s="45" t="s">
        <v>315</v>
      </c>
      <c r="F3" s="45" t="s">
        <v>21</v>
      </c>
      <c r="G3" s="46" t="s">
        <v>316</v>
      </c>
      <c r="H3" s="46" t="s">
        <v>317</v>
      </c>
      <c r="I3" s="45" t="s">
        <v>79</v>
      </c>
      <c r="J3" s="47"/>
    </row>
    <row r="4" spans="1:10" ht="12.75" hidden="1" customHeight="1">
      <c r="A4" s="48">
        <v>1</v>
      </c>
      <c r="B4" s="49" t="s">
        <v>318</v>
      </c>
      <c r="C4" s="48" t="s">
        <v>27</v>
      </c>
      <c r="D4" s="50" t="s">
        <v>319</v>
      </c>
      <c r="E4" s="51"/>
      <c r="F4" s="52" t="s">
        <v>25</v>
      </c>
      <c r="G4" s="52">
        <v>1</v>
      </c>
      <c r="H4" s="32">
        <f>G4</f>
        <v>1</v>
      </c>
      <c r="I4" s="32">
        <v>1</v>
      </c>
      <c r="J4" s="47">
        <f>SUMIFS(H4:H655,C4:C655,"SNR-24",I4:I655,I4)</f>
        <v>15</v>
      </c>
    </row>
    <row r="5" spans="1:10" ht="12.75" hidden="1" customHeight="1">
      <c r="A5" s="53"/>
      <c r="B5" s="54" t="s">
        <v>28</v>
      </c>
      <c r="C5" s="55" t="s">
        <v>29</v>
      </c>
      <c r="D5" s="56"/>
      <c r="E5" s="57"/>
      <c r="F5" s="58" t="s">
        <v>25</v>
      </c>
      <c r="G5" s="58">
        <v>1</v>
      </c>
      <c r="H5" s="32">
        <f t="shared" ref="H5:H10" si="0">G5*$G$4</f>
        <v>1</v>
      </c>
      <c r="I5" s="32">
        <v>1</v>
      </c>
      <c r="J5" s="47"/>
    </row>
    <row r="6" spans="1:10" ht="12.75" hidden="1" customHeight="1">
      <c r="A6" s="53"/>
      <c r="B6" s="59" t="s">
        <v>28</v>
      </c>
      <c r="C6" s="55" t="s">
        <v>34</v>
      </c>
      <c r="D6" s="60"/>
      <c r="E6" s="57"/>
      <c r="F6" s="58" t="s">
        <v>25</v>
      </c>
      <c r="G6" s="58">
        <v>1</v>
      </c>
      <c r="H6" s="32">
        <f t="shared" si="0"/>
        <v>1</v>
      </c>
      <c r="I6" s="32">
        <v>1</v>
      </c>
      <c r="J6" s="47"/>
    </row>
    <row r="7" spans="1:10" ht="12.75" hidden="1" customHeight="1">
      <c r="A7" s="61"/>
      <c r="B7" s="62" t="s">
        <v>320</v>
      </c>
      <c r="C7" s="63" t="s">
        <v>49</v>
      </c>
      <c r="D7" s="64"/>
      <c r="E7" s="65"/>
      <c r="F7" s="58" t="s">
        <v>25</v>
      </c>
      <c r="G7" s="58">
        <v>1</v>
      </c>
      <c r="H7" s="32">
        <f t="shared" si="0"/>
        <v>1</v>
      </c>
      <c r="I7" s="32">
        <v>1</v>
      </c>
      <c r="J7" s="47"/>
    </row>
    <row r="8" spans="1:10" ht="12.75" hidden="1" customHeight="1">
      <c r="A8" s="61"/>
      <c r="B8" s="66" t="s">
        <v>55</v>
      </c>
      <c r="C8" s="63" t="s">
        <v>321</v>
      </c>
      <c r="D8" s="67"/>
      <c r="E8" s="65"/>
      <c r="F8" s="58" t="s">
        <v>25</v>
      </c>
      <c r="G8" s="58">
        <v>1</v>
      </c>
      <c r="H8" s="32">
        <f t="shared" si="0"/>
        <v>1</v>
      </c>
      <c r="I8" s="32">
        <v>1</v>
      </c>
      <c r="J8" s="47"/>
    </row>
    <row r="9" spans="1:10" ht="12.75" hidden="1" customHeight="1">
      <c r="A9" s="61"/>
      <c r="B9" s="66" t="s">
        <v>57</v>
      </c>
      <c r="C9" s="63" t="s">
        <v>58</v>
      </c>
      <c r="D9" s="67"/>
      <c r="E9" s="65"/>
      <c r="F9" s="58" t="s">
        <v>25</v>
      </c>
      <c r="G9" s="58">
        <v>1</v>
      </c>
      <c r="H9" s="32">
        <f t="shared" si="0"/>
        <v>1</v>
      </c>
      <c r="I9" s="32">
        <v>1</v>
      </c>
      <c r="J9" s="47"/>
    </row>
    <row r="10" spans="1:10" ht="12.75" hidden="1" customHeight="1">
      <c r="A10" s="61"/>
      <c r="B10" s="66" t="s">
        <v>59</v>
      </c>
      <c r="C10" s="63" t="s">
        <v>321</v>
      </c>
      <c r="D10" s="67"/>
      <c r="E10" s="65"/>
      <c r="F10" s="58" t="s">
        <v>25</v>
      </c>
      <c r="G10" s="58">
        <v>2</v>
      </c>
      <c r="H10" s="32">
        <f t="shared" si="0"/>
        <v>2</v>
      </c>
      <c r="I10" s="32">
        <v>1</v>
      </c>
      <c r="J10" s="47"/>
    </row>
    <row r="11" spans="1:10" ht="12.75" hidden="1" customHeight="1">
      <c r="A11" s="68">
        <v>2</v>
      </c>
      <c r="B11" s="69" t="s">
        <v>318</v>
      </c>
      <c r="C11" s="48" t="s">
        <v>24</v>
      </c>
      <c r="D11" s="70" t="s">
        <v>322</v>
      </c>
      <c r="E11" s="71"/>
      <c r="F11" s="72" t="s">
        <v>25</v>
      </c>
      <c r="G11" s="72">
        <v>1</v>
      </c>
      <c r="H11" s="32">
        <f>G11</f>
        <v>1</v>
      </c>
      <c r="I11" s="32">
        <v>1</v>
      </c>
      <c r="J11" s="47"/>
    </row>
    <row r="12" spans="1:10" ht="12.75" hidden="1" customHeight="1">
      <c r="A12" s="53"/>
      <c r="B12" s="54" t="s">
        <v>28</v>
      </c>
      <c r="C12" s="55" t="s">
        <v>30</v>
      </c>
      <c r="D12" s="56"/>
      <c r="E12" s="57"/>
      <c r="F12" s="58" t="s">
        <v>25</v>
      </c>
      <c r="G12" s="58">
        <v>1</v>
      </c>
      <c r="H12" s="32">
        <f t="shared" ref="H12:H17" si="1">G12*$G$11</f>
        <v>1</v>
      </c>
      <c r="I12" s="32">
        <v>1</v>
      </c>
      <c r="J12" s="47"/>
    </row>
    <row r="13" spans="1:10" ht="12.75" hidden="1" customHeight="1">
      <c r="A13" s="53"/>
      <c r="B13" s="54" t="s">
        <v>28</v>
      </c>
      <c r="C13" s="73" t="s">
        <v>35</v>
      </c>
      <c r="D13" s="56"/>
      <c r="E13" s="57"/>
      <c r="F13" s="58" t="s">
        <v>25</v>
      </c>
      <c r="G13" s="58">
        <v>1</v>
      </c>
      <c r="H13" s="32">
        <f t="shared" si="1"/>
        <v>1</v>
      </c>
      <c r="I13" s="32">
        <v>1</v>
      </c>
      <c r="J13" s="47"/>
    </row>
    <row r="14" spans="1:10" ht="12.75" hidden="1" customHeight="1">
      <c r="A14" s="53"/>
      <c r="B14" s="54" t="s">
        <v>320</v>
      </c>
      <c r="C14" s="63" t="s">
        <v>49</v>
      </c>
      <c r="D14" s="67"/>
      <c r="E14" s="65"/>
      <c r="F14" s="58" t="s">
        <v>25</v>
      </c>
      <c r="G14" s="58">
        <v>1</v>
      </c>
      <c r="H14" s="32">
        <f t="shared" si="1"/>
        <v>1</v>
      </c>
      <c r="I14" s="32">
        <v>1</v>
      </c>
      <c r="J14" s="47"/>
    </row>
    <row r="15" spans="1:10" ht="12.75" hidden="1" customHeight="1">
      <c r="A15" s="53"/>
      <c r="B15" s="74" t="s">
        <v>55</v>
      </c>
      <c r="C15" s="63" t="s">
        <v>321</v>
      </c>
      <c r="D15" s="67"/>
      <c r="E15" s="65"/>
      <c r="F15" s="58" t="s">
        <v>25</v>
      </c>
      <c r="G15" s="58">
        <v>1</v>
      </c>
      <c r="H15" s="32">
        <f t="shared" si="1"/>
        <v>1</v>
      </c>
      <c r="I15" s="32">
        <v>1</v>
      </c>
      <c r="J15" s="47"/>
    </row>
    <row r="16" spans="1:10" ht="12.75" hidden="1" customHeight="1">
      <c r="A16" s="53"/>
      <c r="B16" s="74" t="s">
        <v>57</v>
      </c>
      <c r="C16" s="63" t="s">
        <v>58</v>
      </c>
      <c r="D16" s="67"/>
      <c r="E16" s="65"/>
      <c r="F16" s="58" t="s">
        <v>25</v>
      </c>
      <c r="G16" s="58">
        <v>1</v>
      </c>
      <c r="H16" s="32">
        <f t="shared" si="1"/>
        <v>1</v>
      </c>
      <c r="I16" s="32">
        <v>1</v>
      </c>
      <c r="J16" s="47"/>
    </row>
    <row r="17" spans="1:10" ht="12.75" hidden="1" customHeight="1">
      <c r="A17" s="53"/>
      <c r="B17" s="74" t="s">
        <v>59</v>
      </c>
      <c r="C17" s="63" t="s">
        <v>321</v>
      </c>
      <c r="D17" s="67"/>
      <c r="E17" s="65"/>
      <c r="F17" s="58" t="s">
        <v>25</v>
      </c>
      <c r="G17" s="58">
        <v>2</v>
      </c>
      <c r="H17" s="32">
        <f t="shared" si="1"/>
        <v>2</v>
      </c>
      <c r="I17" s="32">
        <v>1</v>
      </c>
      <c r="J17" s="47"/>
    </row>
    <row r="18" spans="1:10" ht="12.75" hidden="1" customHeight="1">
      <c r="A18" s="68">
        <v>3</v>
      </c>
      <c r="B18" s="69" t="s">
        <v>318</v>
      </c>
      <c r="C18" s="48" t="s">
        <v>24</v>
      </c>
      <c r="D18" s="70" t="s">
        <v>323</v>
      </c>
      <c r="E18" s="57"/>
      <c r="F18" s="72" t="s">
        <v>25</v>
      </c>
      <c r="G18" s="72">
        <v>1</v>
      </c>
      <c r="H18" s="32">
        <f>G18</f>
        <v>1</v>
      </c>
      <c r="I18" s="32">
        <v>1</v>
      </c>
      <c r="J18" s="47"/>
    </row>
    <row r="19" spans="1:10" ht="12.75" hidden="1" customHeight="1">
      <c r="A19" s="75"/>
      <c r="B19" s="54" t="s">
        <v>28</v>
      </c>
      <c r="C19" s="55" t="s">
        <v>31</v>
      </c>
      <c r="D19" s="56"/>
      <c r="E19" s="57"/>
      <c r="F19" s="58" t="s">
        <v>25</v>
      </c>
      <c r="G19" s="58">
        <v>1</v>
      </c>
      <c r="H19" s="32">
        <f t="shared" ref="H19:H23" si="2">G19*$G$19</f>
        <v>1</v>
      </c>
      <c r="I19" s="32">
        <v>1</v>
      </c>
      <c r="J19" s="47"/>
    </row>
    <row r="20" spans="1:10" ht="12.75" hidden="1" customHeight="1">
      <c r="A20" s="75"/>
      <c r="B20" s="54" t="s">
        <v>320</v>
      </c>
      <c r="C20" s="63" t="s">
        <v>49</v>
      </c>
      <c r="D20" s="67"/>
      <c r="E20" s="65"/>
      <c r="F20" s="58" t="s">
        <v>25</v>
      </c>
      <c r="G20" s="58">
        <v>1</v>
      </c>
      <c r="H20" s="32">
        <f t="shared" si="2"/>
        <v>1</v>
      </c>
      <c r="I20" s="32">
        <v>1</v>
      </c>
      <c r="J20" s="47"/>
    </row>
    <row r="21" spans="1:10" ht="12.75" hidden="1" customHeight="1">
      <c r="A21" s="53"/>
      <c r="B21" s="74" t="s">
        <v>55</v>
      </c>
      <c r="C21" s="63" t="s">
        <v>321</v>
      </c>
      <c r="D21" s="67"/>
      <c r="E21" s="65"/>
      <c r="F21" s="58" t="s">
        <v>25</v>
      </c>
      <c r="G21" s="58">
        <v>1</v>
      </c>
      <c r="H21" s="32">
        <f t="shared" si="2"/>
        <v>1</v>
      </c>
      <c r="I21" s="32">
        <v>1</v>
      </c>
      <c r="J21" s="47"/>
    </row>
    <row r="22" spans="1:10" ht="12.75" hidden="1" customHeight="1">
      <c r="A22" s="53"/>
      <c r="B22" s="74" t="s">
        <v>57</v>
      </c>
      <c r="C22" s="63" t="s">
        <v>58</v>
      </c>
      <c r="D22" s="67"/>
      <c r="E22" s="65"/>
      <c r="F22" s="58" t="s">
        <v>25</v>
      </c>
      <c r="G22" s="58">
        <v>1</v>
      </c>
      <c r="H22" s="32">
        <f t="shared" si="2"/>
        <v>1</v>
      </c>
      <c r="I22" s="32">
        <v>1</v>
      </c>
      <c r="J22" s="47"/>
    </row>
    <row r="23" spans="1:10" ht="12.75" hidden="1" customHeight="1">
      <c r="A23" s="53"/>
      <c r="B23" s="74" t="s">
        <v>59</v>
      </c>
      <c r="C23" s="63" t="s">
        <v>321</v>
      </c>
      <c r="D23" s="67"/>
      <c r="E23" s="65"/>
      <c r="F23" s="58" t="s">
        <v>25</v>
      </c>
      <c r="G23" s="58">
        <v>2</v>
      </c>
      <c r="H23" s="32">
        <f t="shared" si="2"/>
        <v>2</v>
      </c>
      <c r="I23" s="32">
        <v>1</v>
      </c>
      <c r="J23" s="47"/>
    </row>
    <row r="24" spans="1:10" ht="12.75" hidden="1" customHeight="1">
      <c r="A24" s="68">
        <v>4</v>
      </c>
      <c r="B24" s="69" t="s">
        <v>318</v>
      </c>
      <c r="C24" s="48" t="s">
        <v>24</v>
      </c>
      <c r="D24" s="76" t="s">
        <v>324</v>
      </c>
      <c r="E24" s="57"/>
      <c r="F24" s="72" t="s">
        <v>25</v>
      </c>
      <c r="G24" s="72">
        <v>6</v>
      </c>
      <c r="H24" s="32">
        <f>G24</f>
        <v>6</v>
      </c>
      <c r="I24" s="32">
        <v>1</v>
      </c>
      <c r="J24" s="47"/>
    </row>
    <row r="25" spans="1:10" ht="12.75" hidden="1" customHeight="1">
      <c r="A25" s="53"/>
      <c r="B25" s="54" t="s">
        <v>320</v>
      </c>
      <c r="C25" s="63" t="s">
        <v>49</v>
      </c>
      <c r="D25" s="77"/>
      <c r="E25" s="65"/>
      <c r="F25" s="58" t="s">
        <v>25</v>
      </c>
      <c r="G25" s="58">
        <v>1</v>
      </c>
      <c r="H25" s="32">
        <f>G25*$G$24</f>
        <v>6</v>
      </c>
      <c r="I25" s="32">
        <v>1</v>
      </c>
      <c r="J25" s="47"/>
    </row>
    <row r="26" spans="1:10" ht="12.75" hidden="1" customHeight="1">
      <c r="A26" s="68">
        <v>5</v>
      </c>
      <c r="B26" s="69" t="s">
        <v>318</v>
      </c>
      <c r="C26" s="48" t="s">
        <v>24</v>
      </c>
      <c r="D26" s="76" t="s">
        <v>325</v>
      </c>
      <c r="E26" s="57"/>
      <c r="F26" s="72" t="s">
        <v>25</v>
      </c>
      <c r="G26" s="72">
        <v>1</v>
      </c>
      <c r="H26" s="32">
        <f>G26</f>
        <v>1</v>
      </c>
      <c r="I26" s="32">
        <v>1</v>
      </c>
      <c r="J26" s="47"/>
    </row>
    <row r="27" spans="1:10" ht="12.75" hidden="1" customHeight="1">
      <c r="A27" s="75"/>
      <c r="B27" s="54" t="s">
        <v>326</v>
      </c>
      <c r="C27" s="63" t="s">
        <v>47</v>
      </c>
      <c r="D27" s="78"/>
      <c r="E27" s="57"/>
      <c r="F27" s="79" t="s">
        <v>25</v>
      </c>
      <c r="G27" s="79">
        <v>1</v>
      </c>
      <c r="H27" s="32">
        <f t="shared" ref="H27:H30" si="3">G27*$G$26</f>
        <v>1</v>
      </c>
      <c r="I27" s="32">
        <v>1</v>
      </c>
      <c r="J27" s="47"/>
    </row>
    <row r="28" spans="1:10" ht="12.75" hidden="1" customHeight="1">
      <c r="A28" s="75"/>
      <c r="B28" s="54" t="s">
        <v>320</v>
      </c>
      <c r="C28" s="63" t="s">
        <v>49</v>
      </c>
      <c r="D28" s="77"/>
      <c r="E28" s="65"/>
      <c r="F28" s="58" t="s">
        <v>25</v>
      </c>
      <c r="G28" s="58">
        <v>1</v>
      </c>
      <c r="H28" s="32">
        <f t="shared" si="3"/>
        <v>1</v>
      </c>
      <c r="I28" s="32">
        <v>1</v>
      </c>
      <c r="J28" s="47"/>
    </row>
    <row r="29" spans="1:10" ht="12.75" hidden="1" customHeight="1">
      <c r="A29" s="75"/>
      <c r="B29" s="74" t="s">
        <v>55</v>
      </c>
      <c r="C29" s="63" t="s">
        <v>321</v>
      </c>
      <c r="D29" s="77"/>
      <c r="E29" s="65"/>
      <c r="F29" s="58" t="s">
        <v>25</v>
      </c>
      <c r="G29" s="58">
        <v>2</v>
      </c>
      <c r="H29" s="32">
        <f t="shared" si="3"/>
        <v>2</v>
      </c>
      <c r="I29" s="32">
        <v>1</v>
      </c>
      <c r="J29" s="47"/>
    </row>
    <row r="30" spans="1:10" ht="12.75" hidden="1" customHeight="1">
      <c r="A30" s="75"/>
      <c r="B30" s="74" t="s">
        <v>57</v>
      </c>
      <c r="C30" s="63" t="s">
        <v>58</v>
      </c>
      <c r="D30" s="77"/>
      <c r="E30" s="65"/>
      <c r="F30" s="58" t="s">
        <v>25</v>
      </c>
      <c r="G30" s="58">
        <v>1</v>
      </c>
      <c r="H30" s="32">
        <f t="shared" si="3"/>
        <v>1</v>
      </c>
      <c r="I30" s="32">
        <v>1</v>
      </c>
      <c r="J30" s="47"/>
    </row>
    <row r="31" spans="1:10" ht="12.75" hidden="1" customHeight="1">
      <c r="A31" s="68">
        <v>6</v>
      </c>
      <c r="B31" s="69" t="s">
        <v>318</v>
      </c>
      <c r="C31" s="48" t="s">
        <v>24</v>
      </c>
      <c r="D31" s="76" t="s">
        <v>327</v>
      </c>
      <c r="E31" s="57"/>
      <c r="F31" s="72" t="s">
        <v>25</v>
      </c>
      <c r="G31" s="72">
        <v>1</v>
      </c>
      <c r="H31" s="32">
        <f>G31</f>
        <v>1</v>
      </c>
      <c r="I31" s="32">
        <v>1</v>
      </c>
      <c r="J31" s="47"/>
    </row>
    <row r="32" spans="1:10" ht="12.75" hidden="1" customHeight="1">
      <c r="A32" s="75"/>
      <c r="B32" s="54" t="s">
        <v>326</v>
      </c>
      <c r="C32" s="80" t="s">
        <v>40</v>
      </c>
      <c r="D32" s="78"/>
      <c r="E32" s="57"/>
      <c r="F32" s="58" t="s">
        <v>25</v>
      </c>
      <c r="G32" s="58">
        <v>1</v>
      </c>
      <c r="H32" s="32">
        <f t="shared" ref="H32:H33" si="4">G32*$G$31</f>
        <v>1</v>
      </c>
      <c r="I32" s="32">
        <v>1</v>
      </c>
      <c r="J32" s="47"/>
    </row>
    <row r="33" spans="1:10" ht="12.75" hidden="1" customHeight="1">
      <c r="A33" s="75"/>
      <c r="B33" s="54" t="s">
        <v>320</v>
      </c>
      <c r="C33" s="63" t="s">
        <v>49</v>
      </c>
      <c r="D33" s="77"/>
      <c r="E33" s="65"/>
      <c r="F33" s="58" t="s">
        <v>25</v>
      </c>
      <c r="G33" s="58">
        <v>1</v>
      </c>
      <c r="H33" s="32">
        <f t="shared" si="4"/>
        <v>1</v>
      </c>
      <c r="I33" s="32">
        <v>1</v>
      </c>
      <c r="J33" s="47"/>
    </row>
    <row r="34" spans="1:10" ht="12.75" hidden="1" customHeight="1">
      <c r="A34" s="68">
        <v>7</v>
      </c>
      <c r="B34" s="69" t="s">
        <v>318</v>
      </c>
      <c r="C34" s="48" t="s">
        <v>24</v>
      </c>
      <c r="D34" s="76" t="s">
        <v>328</v>
      </c>
      <c r="E34" s="57"/>
      <c r="F34" s="72" t="s">
        <v>25</v>
      </c>
      <c r="G34" s="72">
        <v>1</v>
      </c>
      <c r="H34" s="32">
        <f t="shared" ref="H34:H44" si="5">G34</f>
        <v>1</v>
      </c>
      <c r="I34" s="32">
        <v>1</v>
      </c>
      <c r="J34" s="47"/>
    </row>
    <row r="35" spans="1:10" ht="12.75" hidden="1" customHeight="1">
      <c r="A35" s="75"/>
      <c r="B35" s="54" t="s">
        <v>326</v>
      </c>
      <c r="C35" s="63" t="s">
        <v>41</v>
      </c>
      <c r="D35" s="78"/>
      <c r="E35" s="57"/>
      <c r="F35" s="58" t="s">
        <v>25</v>
      </c>
      <c r="G35" s="58">
        <v>1</v>
      </c>
      <c r="H35" s="32">
        <f t="shared" si="5"/>
        <v>1</v>
      </c>
      <c r="I35" s="32">
        <v>1</v>
      </c>
      <c r="J35" s="47"/>
    </row>
    <row r="36" spans="1:10" ht="12.75" hidden="1" customHeight="1">
      <c r="A36" s="75"/>
      <c r="B36" s="54" t="s">
        <v>320</v>
      </c>
      <c r="C36" s="63" t="s">
        <v>49</v>
      </c>
      <c r="D36" s="77"/>
      <c r="E36" s="65"/>
      <c r="F36" s="58" t="s">
        <v>25</v>
      </c>
      <c r="G36" s="58">
        <v>1</v>
      </c>
      <c r="H36" s="32">
        <f t="shared" si="5"/>
        <v>1</v>
      </c>
      <c r="I36" s="32">
        <v>1</v>
      </c>
      <c r="J36" s="47"/>
    </row>
    <row r="37" spans="1:10" ht="12.75" hidden="1" customHeight="1">
      <c r="A37" s="75"/>
      <c r="B37" s="74" t="s">
        <v>55</v>
      </c>
      <c r="C37" s="63" t="s">
        <v>321</v>
      </c>
      <c r="D37" s="77"/>
      <c r="E37" s="65"/>
      <c r="F37" s="58" t="s">
        <v>25</v>
      </c>
      <c r="G37" s="58">
        <v>2</v>
      </c>
      <c r="H37" s="32">
        <f t="shared" si="5"/>
        <v>2</v>
      </c>
      <c r="I37" s="32">
        <v>1</v>
      </c>
      <c r="J37" s="47"/>
    </row>
    <row r="38" spans="1:10" ht="12.75" hidden="1" customHeight="1">
      <c r="A38" s="75"/>
      <c r="B38" s="74" t="s">
        <v>57</v>
      </c>
      <c r="C38" s="63" t="s">
        <v>58</v>
      </c>
      <c r="D38" s="77"/>
      <c r="E38" s="65"/>
      <c r="F38" s="58" t="s">
        <v>25</v>
      </c>
      <c r="G38" s="58">
        <v>1</v>
      </c>
      <c r="H38" s="32">
        <f t="shared" si="5"/>
        <v>1</v>
      </c>
      <c r="I38" s="32">
        <v>1</v>
      </c>
      <c r="J38" s="47"/>
    </row>
    <row r="39" spans="1:10" ht="12.75" hidden="1" customHeight="1">
      <c r="A39" s="68">
        <v>8</v>
      </c>
      <c r="B39" s="69" t="s">
        <v>318</v>
      </c>
      <c r="C39" s="48" t="s">
        <v>24</v>
      </c>
      <c r="D39" s="76" t="s">
        <v>329</v>
      </c>
      <c r="E39" s="57"/>
      <c r="F39" s="72" t="s">
        <v>25</v>
      </c>
      <c r="G39" s="72">
        <v>1</v>
      </c>
      <c r="H39" s="32">
        <f t="shared" si="5"/>
        <v>1</v>
      </c>
      <c r="I39" s="32">
        <v>1</v>
      </c>
      <c r="J39" s="47"/>
    </row>
    <row r="40" spans="1:10" ht="12.75" hidden="1" customHeight="1">
      <c r="A40" s="75"/>
      <c r="B40" s="54" t="s">
        <v>326</v>
      </c>
      <c r="C40" s="80" t="s">
        <v>43</v>
      </c>
      <c r="D40" s="56"/>
      <c r="E40" s="57"/>
      <c r="F40" s="58" t="s">
        <v>25</v>
      </c>
      <c r="G40" s="58">
        <v>1</v>
      </c>
      <c r="H40" s="32">
        <f t="shared" si="5"/>
        <v>1</v>
      </c>
      <c r="I40" s="32">
        <v>1</v>
      </c>
      <c r="J40" s="47"/>
    </row>
    <row r="41" spans="1:10" ht="12.75" hidden="1" customHeight="1">
      <c r="A41" s="75"/>
      <c r="B41" s="54" t="s">
        <v>320</v>
      </c>
      <c r="C41" s="63" t="s">
        <v>49</v>
      </c>
      <c r="D41" s="67"/>
      <c r="E41" s="65"/>
      <c r="F41" s="58" t="s">
        <v>25</v>
      </c>
      <c r="G41" s="58">
        <v>1</v>
      </c>
      <c r="H41" s="32">
        <f t="shared" si="5"/>
        <v>1</v>
      </c>
      <c r="I41" s="32">
        <v>1</v>
      </c>
      <c r="J41" s="47"/>
    </row>
    <row r="42" spans="1:10" ht="12.75" hidden="1" customHeight="1">
      <c r="A42" s="75"/>
      <c r="B42" s="74" t="s">
        <v>55</v>
      </c>
      <c r="C42" s="63" t="s">
        <v>321</v>
      </c>
      <c r="D42" s="67"/>
      <c r="E42" s="65"/>
      <c r="F42" s="58" t="s">
        <v>25</v>
      </c>
      <c r="G42" s="58">
        <v>2</v>
      </c>
      <c r="H42" s="32">
        <f t="shared" si="5"/>
        <v>2</v>
      </c>
      <c r="I42" s="32">
        <v>1</v>
      </c>
      <c r="J42" s="47"/>
    </row>
    <row r="43" spans="1:10" ht="12.75" hidden="1" customHeight="1">
      <c r="A43" s="75"/>
      <c r="B43" s="74" t="s">
        <v>57</v>
      </c>
      <c r="C43" s="63" t="s">
        <v>58</v>
      </c>
      <c r="D43" s="67"/>
      <c r="E43" s="65"/>
      <c r="F43" s="58" t="s">
        <v>25</v>
      </c>
      <c r="G43" s="58">
        <v>1</v>
      </c>
      <c r="H43" s="32">
        <f t="shared" si="5"/>
        <v>1</v>
      </c>
      <c r="I43" s="32">
        <v>1</v>
      </c>
      <c r="J43" s="47"/>
    </row>
    <row r="44" spans="1:10" ht="12.75" hidden="1" customHeight="1">
      <c r="A44" s="68">
        <v>9</v>
      </c>
      <c r="B44" s="69" t="s">
        <v>318</v>
      </c>
      <c r="C44" s="48" t="s">
        <v>24</v>
      </c>
      <c r="D44" s="70" t="s">
        <v>330</v>
      </c>
      <c r="E44" s="71"/>
      <c r="F44" s="72" t="s">
        <v>25</v>
      </c>
      <c r="G44" s="72">
        <v>2</v>
      </c>
      <c r="H44" s="32">
        <f t="shared" si="5"/>
        <v>2</v>
      </c>
      <c r="I44" s="32">
        <v>1</v>
      </c>
      <c r="J44" s="47"/>
    </row>
    <row r="45" spans="1:10" ht="12.75" hidden="1" customHeight="1">
      <c r="A45" s="81"/>
      <c r="B45" s="82" t="s">
        <v>28</v>
      </c>
      <c r="C45" s="73" t="s">
        <v>34</v>
      </c>
      <c r="D45" s="56"/>
      <c r="E45" s="57"/>
      <c r="F45" s="58" t="s">
        <v>25</v>
      </c>
      <c r="G45" s="58">
        <v>1</v>
      </c>
      <c r="H45" s="32">
        <f t="shared" ref="H45:H50" si="6">G45*$H$44</f>
        <v>2</v>
      </c>
      <c r="I45" s="32">
        <v>1</v>
      </c>
      <c r="J45" s="47"/>
    </row>
    <row r="46" spans="1:10" ht="12.75" hidden="1" customHeight="1">
      <c r="A46" s="81"/>
      <c r="B46" s="82" t="s">
        <v>28</v>
      </c>
      <c r="C46" s="55" t="s">
        <v>37</v>
      </c>
      <c r="D46" s="56"/>
      <c r="E46" s="57"/>
      <c r="F46" s="58" t="s">
        <v>25</v>
      </c>
      <c r="G46" s="58">
        <v>1</v>
      </c>
      <c r="H46" s="32">
        <f t="shared" si="6"/>
        <v>2</v>
      </c>
      <c r="I46" s="32">
        <v>1</v>
      </c>
      <c r="J46" s="47"/>
    </row>
    <row r="47" spans="1:10" ht="12.75" hidden="1" customHeight="1">
      <c r="A47" s="81"/>
      <c r="B47" s="82" t="s">
        <v>320</v>
      </c>
      <c r="C47" s="63" t="s">
        <v>49</v>
      </c>
      <c r="D47" s="67"/>
      <c r="E47" s="65"/>
      <c r="F47" s="58" t="s">
        <v>25</v>
      </c>
      <c r="G47" s="58">
        <v>1</v>
      </c>
      <c r="H47" s="32">
        <f t="shared" si="6"/>
        <v>2</v>
      </c>
      <c r="I47" s="32">
        <v>1</v>
      </c>
      <c r="J47" s="47"/>
    </row>
    <row r="48" spans="1:10" ht="12.75" hidden="1" customHeight="1">
      <c r="A48" s="83"/>
      <c r="B48" s="74" t="s">
        <v>55</v>
      </c>
      <c r="C48" s="63" t="s">
        <v>321</v>
      </c>
      <c r="D48" s="67"/>
      <c r="E48" s="65"/>
      <c r="F48" s="58" t="s">
        <v>25</v>
      </c>
      <c r="G48" s="58">
        <v>3</v>
      </c>
      <c r="H48" s="32">
        <f t="shared" si="6"/>
        <v>6</v>
      </c>
      <c r="I48" s="32">
        <v>1</v>
      </c>
      <c r="J48" s="47"/>
    </row>
    <row r="49" spans="1:10" ht="12.75" hidden="1" customHeight="1">
      <c r="A49" s="84"/>
      <c r="B49" s="74" t="s">
        <v>57</v>
      </c>
      <c r="C49" s="63" t="s">
        <v>58</v>
      </c>
      <c r="D49" s="67"/>
      <c r="E49" s="65"/>
      <c r="F49" s="58" t="s">
        <v>25</v>
      </c>
      <c r="G49" s="58">
        <v>1</v>
      </c>
      <c r="H49" s="32">
        <f t="shared" si="6"/>
        <v>2</v>
      </c>
      <c r="I49" s="32">
        <v>1</v>
      </c>
      <c r="J49" s="47"/>
    </row>
    <row r="50" spans="1:10" ht="12.75" hidden="1" customHeight="1">
      <c r="A50" s="84"/>
      <c r="B50" s="74" t="s">
        <v>59</v>
      </c>
      <c r="C50" s="63" t="s">
        <v>321</v>
      </c>
      <c r="D50" s="67"/>
      <c r="E50" s="65"/>
      <c r="F50" s="58" t="s">
        <v>25</v>
      </c>
      <c r="G50" s="58">
        <v>3</v>
      </c>
      <c r="H50" s="32">
        <f t="shared" si="6"/>
        <v>6</v>
      </c>
      <c r="I50" s="32">
        <v>1</v>
      </c>
      <c r="J50" s="47"/>
    </row>
    <row r="51" spans="1:10" ht="12.75" hidden="1" customHeight="1">
      <c r="A51" s="68">
        <v>10</v>
      </c>
      <c r="B51" s="69" t="s">
        <v>318</v>
      </c>
      <c r="C51" s="48" t="s">
        <v>24</v>
      </c>
      <c r="D51" s="70" t="s">
        <v>331</v>
      </c>
      <c r="E51" s="71"/>
      <c r="F51" s="72" t="s">
        <v>25</v>
      </c>
      <c r="G51" s="72">
        <v>1</v>
      </c>
      <c r="H51" s="32">
        <f t="shared" ref="H51:H65" si="7">G51</f>
        <v>1</v>
      </c>
      <c r="I51" s="32">
        <v>1</v>
      </c>
      <c r="J51" s="47"/>
    </row>
    <row r="52" spans="1:10" ht="12.75" hidden="1" customHeight="1">
      <c r="A52" s="81"/>
      <c r="B52" s="82" t="s">
        <v>28</v>
      </c>
      <c r="C52" s="55" t="s">
        <v>35</v>
      </c>
      <c r="D52" s="56"/>
      <c r="E52" s="57"/>
      <c r="F52" s="58" t="s">
        <v>25</v>
      </c>
      <c r="G52" s="58">
        <v>1</v>
      </c>
      <c r="H52" s="32">
        <f t="shared" si="7"/>
        <v>1</v>
      </c>
      <c r="I52" s="32">
        <v>1</v>
      </c>
      <c r="J52" s="47"/>
    </row>
    <row r="53" spans="1:10" ht="12.75" hidden="1" customHeight="1">
      <c r="A53" s="81"/>
      <c r="B53" s="82" t="s">
        <v>28</v>
      </c>
      <c r="C53" s="55" t="s">
        <v>37</v>
      </c>
      <c r="D53" s="56"/>
      <c r="E53" s="57"/>
      <c r="F53" s="58" t="s">
        <v>25</v>
      </c>
      <c r="G53" s="58">
        <v>1</v>
      </c>
      <c r="H53" s="32">
        <f t="shared" si="7"/>
        <v>1</v>
      </c>
      <c r="I53" s="32">
        <v>1</v>
      </c>
      <c r="J53" s="47"/>
    </row>
    <row r="54" spans="1:10" ht="12.75" hidden="1" customHeight="1">
      <c r="A54" s="81"/>
      <c r="B54" s="82" t="s">
        <v>320</v>
      </c>
      <c r="C54" s="63" t="s">
        <v>49</v>
      </c>
      <c r="D54" s="67"/>
      <c r="E54" s="65"/>
      <c r="F54" s="58" t="s">
        <v>25</v>
      </c>
      <c r="G54" s="58">
        <v>1</v>
      </c>
      <c r="H54" s="32">
        <f t="shared" si="7"/>
        <v>1</v>
      </c>
      <c r="I54" s="32">
        <v>1</v>
      </c>
      <c r="J54" s="47"/>
    </row>
    <row r="55" spans="1:10" ht="12.75" hidden="1" customHeight="1">
      <c r="A55" s="83"/>
      <c r="B55" s="74" t="s">
        <v>55</v>
      </c>
      <c r="C55" s="63" t="s">
        <v>321</v>
      </c>
      <c r="D55" s="67"/>
      <c r="E55" s="65"/>
      <c r="F55" s="58" t="s">
        <v>25</v>
      </c>
      <c r="G55" s="58">
        <v>3</v>
      </c>
      <c r="H55" s="32">
        <f t="shared" si="7"/>
        <v>3</v>
      </c>
      <c r="I55" s="32">
        <v>1</v>
      </c>
      <c r="J55" s="47"/>
    </row>
    <row r="56" spans="1:10" ht="12.75" hidden="1" customHeight="1">
      <c r="A56" s="84"/>
      <c r="B56" s="74" t="s">
        <v>57</v>
      </c>
      <c r="C56" s="63" t="s">
        <v>58</v>
      </c>
      <c r="D56" s="67"/>
      <c r="E56" s="65"/>
      <c r="F56" s="58" t="s">
        <v>25</v>
      </c>
      <c r="G56" s="58">
        <v>1</v>
      </c>
      <c r="H56" s="32">
        <f t="shared" si="7"/>
        <v>1</v>
      </c>
      <c r="I56" s="32">
        <v>1</v>
      </c>
      <c r="J56" s="47"/>
    </row>
    <row r="57" spans="1:10" ht="12.75" hidden="1" customHeight="1">
      <c r="A57" s="84"/>
      <c r="B57" s="74" t="s">
        <v>59</v>
      </c>
      <c r="C57" s="63" t="s">
        <v>321</v>
      </c>
      <c r="D57" s="67"/>
      <c r="E57" s="65"/>
      <c r="F57" s="58" t="s">
        <v>25</v>
      </c>
      <c r="G57" s="58">
        <v>3</v>
      </c>
      <c r="H57" s="32">
        <f t="shared" si="7"/>
        <v>3</v>
      </c>
      <c r="I57" s="32">
        <v>1</v>
      </c>
      <c r="J57" s="47"/>
    </row>
    <row r="58" spans="1:10" ht="12.75" hidden="1" customHeight="1">
      <c r="A58" s="68">
        <v>11</v>
      </c>
      <c r="B58" s="85" t="s">
        <v>60</v>
      </c>
      <c r="C58" s="86" t="s">
        <v>56</v>
      </c>
      <c r="D58" s="87"/>
      <c r="E58" s="65"/>
      <c r="F58" s="58" t="s">
        <v>25</v>
      </c>
      <c r="G58" s="58">
        <f>SUMIFS('свод кабелей'!B$12:O$12,'свод кабелей'!B$1:O$1,I58)*2+SUMIFS(H4:H691,B4:B691,"Пигтейл",I4:I691,I58)</f>
        <v>41</v>
      </c>
      <c r="H58" s="32">
        <f t="shared" si="7"/>
        <v>41</v>
      </c>
      <c r="I58" s="32">
        <v>1</v>
      </c>
      <c r="J58" s="47"/>
    </row>
    <row r="59" spans="1:10" ht="12.75" hidden="1" customHeight="1">
      <c r="A59" s="68">
        <f t="shared" ref="A59:A65" si="8">A58+1</f>
        <v>12</v>
      </c>
      <c r="B59" s="85" t="s">
        <v>61</v>
      </c>
      <c r="C59" s="86" t="s">
        <v>62</v>
      </c>
      <c r="D59" s="87"/>
      <c r="E59" s="65"/>
      <c r="F59" s="58" t="s">
        <v>25</v>
      </c>
      <c r="G59" s="58">
        <v>0</v>
      </c>
      <c r="H59" s="32">
        <f t="shared" si="7"/>
        <v>0</v>
      </c>
      <c r="I59" s="32">
        <v>1</v>
      </c>
      <c r="J59" s="47"/>
    </row>
    <row r="60" spans="1:10" ht="12.75" hidden="1" customHeight="1">
      <c r="A60" s="68">
        <f t="shared" si="8"/>
        <v>13</v>
      </c>
      <c r="B60" s="88" t="s">
        <v>63</v>
      </c>
      <c r="C60" s="89" t="s">
        <v>64</v>
      </c>
      <c r="D60" s="87"/>
      <c r="E60" s="65"/>
      <c r="F60" s="58" t="s">
        <v>25</v>
      </c>
      <c r="G60" s="58">
        <v>28</v>
      </c>
      <c r="H60" s="32">
        <f t="shared" si="7"/>
        <v>28</v>
      </c>
      <c r="I60" s="32">
        <v>1</v>
      </c>
      <c r="J60" s="47"/>
    </row>
    <row r="61" spans="1:10" ht="12.75" hidden="1" customHeight="1">
      <c r="A61" s="68">
        <f t="shared" si="8"/>
        <v>14</v>
      </c>
      <c r="B61" s="88" t="s">
        <v>63</v>
      </c>
      <c r="C61" s="89" t="s">
        <v>65</v>
      </c>
      <c r="D61" s="90"/>
      <c r="E61" s="65"/>
      <c r="F61" s="58" t="s">
        <v>25</v>
      </c>
      <c r="G61" s="57">
        <f>G65-SUMIFS(G4:G691,B4:B691,"Шкаф ПОН в составе",I4:I691,I61)-G60</f>
        <v>10</v>
      </c>
      <c r="H61" s="32">
        <f t="shared" si="7"/>
        <v>10</v>
      </c>
      <c r="I61" s="32">
        <v>1</v>
      </c>
      <c r="J61" s="47"/>
    </row>
    <row r="62" spans="1:10" ht="12.75" hidden="1" customHeight="1">
      <c r="A62" s="68">
        <f t="shared" si="8"/>
        <v>15</v>
      </c>
      <c r="B62" s="88" t="s">
        <v>66</v>
      </c>
      <c r="C62" s="89" t="s">
        <v>67</v>
      </c>
      <c r="D62" s="90"/>
      <c r="E62" s="65"/>
      <c r="F62" s="58" t="s">
        <v>25</v>
      </c>
      <c r="G62" s="57">
        <f>G60*2+G61*4</f>
        <v>96</v>
      </c>
      <c r="H62" s="32">
        <f t="shared" si="7"/>
        <v>96</v>
      </c>
      <c r="I62" s="32">
        <v>1</v>
      </c>
      <c r="J62" s="47"/>
    </row>
    <row r="63" spans="1:10" ht="12.75" hidden="1" customHeight="1">
      <c r="A63" s="68">
        <f t="shared" si="8"/>
        <v>16</v>
      </c>
      <c r="B63" s="88" t="s">
        <v>68</v>
      </c>
      <c r="C63" s="89" t="s">
        <v>69</v>
      </c>
      <c r="D63" s="90"/>
      <c r="E63" s="65"/>
      <c r="F63" s="58" t="s">
        <v>25</v>
      </c>
      <c r="G63" s="91">
        <f>SUMIFS(G$3:G$997,C$3:C$997,"SNR-24",I$3:I$997,I60)</f>
        <v>15</v>
      </c>
      <c r="H63" s="32">
        <f t="shared" si="7"/>
        <v>15</v>
      </c>
      <c r="I63" s="32">
        <v>1</v>
      </c>
      <c r="J63" s="47"/>
    </row>
    <row r="64" spans="1:10" ht="12.75" hidden="1" customHeight="1">
      <c r="A64" s="68">
        <f t="shared" si="8"/>
        <v>17</v>
      </c>
      <c r="B64" s="92" t="s">
        <v>332</v>
      </c>
      <c r="C64" s="89" t="s">
        <v>71</v>
      </c>
      <c r="D64" s="93"/>
      <c r="E64" s="94"/>
      <c r="F64" s="95" t="s">
        <v>25</v>
      </c>
      <c r="G64" s="96">
        <f>G60+G61*2+SUMIFS(G4:G691,B4:B691,"Шкаф ПОН в составе",I4:I691,I61)*2</f>
        <v>80</v>
      </c>
      <c r="H64" s="32">
        <f t="shared" si="7"/>
        <v>80</v>
      </c>
      <c r="I64" s="32">
        <v>1</v>
      </c>
      <c r="J64" s="47"/>
    </row>
    <row r="65" spans="1:10" ht="12.75" hidden="1" customHeight="1">
      <c r="A65" s="68">
        <f t="shared" si="8"/>
        <v>18</v>
      </c>
      <c r="B65" s="97" t="s">
        <v>72</v>
      </c>
      <c r="C65" s="98"/>
      <c r="D65" s="99"/>
      <c r="E65" s="99"/>
      <c r="F65" s="100" t="s">
        <v>25</v>
      </c>
      <c r="G65" s="100">
        <v>54</v>
      </c>
      <c r="H65" s="32">
        <f t="shared" si="7"/>
        <v>54</v>
      </c>
      <c r="I65" s="32">
        <v>1</v>
      </c>
      <c r="J65" s="47"/>
    </row>
    <row r="66" spans="1:10" ht="12.75" hidden="1" customHeight="1">
      <c r="A66" s="45" t="s">
        <v>313</v>
      </c>
      <c r="B66" s="45" t="s">
        <v>19</v>
      </c>
      <c r="C66" s="45" t="s">
        <v>20</v>
      </c>
      <c r="D66" s="45" t="s">
        <v>314</v>
      </c>
      <c r="E66" s="45" t="s">
        <v>315</v>
      </c>
      <c r="F66" s="45" t="s">
        <v>21</v>
      </c>
      <c r="G66" s="46" t="s">
        <v>316</v>
      </c>
      <c r="H66" s="46" t="s">
        <v>317</v>
      </c>
      <c r="I66" s="45" t="s">
        <v>79</v>
      </c>
      <c r="J66" s="47"/>
    </row>
    <row r="67" spans="1:10" ht="12.75" hidden="1" customHeight="1">
      <c r="A67" s="101">
        <v>1</v>
      </c>
      <c r="B67" s="102" t="s">
        <v>318</v>
      </c>
      <c r="C67" s="103" t="s">
        <v>27</v>
      </c>
      <c r="D67" s="104" t="s">
        <v>333</v>
      </c>
      <c r="E67" s="101"/>
      <c r="F67" s="101" t="s">
        <v>25</v>
      </c>
      <c r="G67" s="103">
        <v>1</v>
      </c>
      <c r="H67" s="32">
        <f t="shared" ref="H67:H90" si="9">G67</f>
        <v>1</v>
      </c>
      <c r="I67" s="32">
        <v>2</v>
      </c>
      <c r="J67" s="47">
        <f>SUMIFS(H67:H718,C67:C718,"SNR-24",I67:I718,I67)</f>
        <v>14</v>
      </c>
    </row>
    <row r="68" spans="1:10" ht="12.75" hidden="1" customHeight="1">
      <c r="A68" s="32"/>
      <c r="B68" s="105" t="s">
        <v>28</v>
      </c>
      <c r="C68" s="55" t="s">
        <v>32</v>
      </c>
      <c r="D68" s="106"/>
      <c r="E68" s="32"/>
      <c r="F68" s="32" t="s">
        <v>25</v>
      </c>
      <c r="G68" s="91">
        <v>1</v>
      </c>
      <c r="H68" s="32">
        <f t="shared" si="9"/>
        <v>1</v>
      </c>
      <c r="I68" s="32">
        <v>2</v>
      </c>
      <c r="J68" s="47"/>
    </row>
    <row r="69" spans="1:10" ht="12.75" hidden="1" customHeight="1">
      <c r="A69" s="32"/>
      <c r="B69" s="107" t="s">
        <v>28</v>
      </c>
      <c r="C69" s="55" t="s">
        <v>34</v>
      </c>
      <c r="D69" s="108"/>
      <c r="E69" s="32"/>
      <c r="F69" s="32" t="s">
        <v>25</v>
      </c>
      <c r="G69" s="91">
        <v>1</v>
      </c>
      <c r="H69" s="32">
        <f t="shared" si="9"/>
        <v>1</v>
      </c>
      <c r="I69" s="32">
        <v>2</v>
      </c>
      <c r="J69" s="47"/>
    </row>
    <row r="70" spans="1:10" ht="12.75" hidden="1" customHeight="1">
      <c r="A70" s="32"/>
      <c r="B70" s="105" t="s">
        <v>28</v>
      </c>
      <c r="C70" s="55" t="s">
        <v>35</v>
      </c>
      <c r="D70" s="106"/>
      <c r="E70" s="32"/>
      <c r="F70" s="32" t="s">
        <v>25</v>
      </c>
      <c r="G70" s="91">
        <v>1</v>
      </c>
      <c r="H70" s="32">
        <f t="shared" si="9"/>
        <v>1</v>
      </c>
      <c r="I70" s="32">
        <v>2</v>
      </c>
      <c r="J70" s="47"/>
    </row>
    <row r="71" spans="1:10" ht="12.75" hidden="1" customHeight="1">
      <c r="A71" s="32"/>
      <c r="B71" s="107" t="s">
        <v>28</v>
      </c>
      <c r="C71" s="55" t="s">
        <v>31</v>
      </c>
      <c r="D71" s="108"/>
      <c r="E71" s="32"/>
      <c r="F71" s="32" t="s">
        <v>25</v>
      </c>
      <c r="G71" s="91">
        <v>1</v>
      </c>
      <c r="H71" s="32">
        <f t="shared" si="9"/>
        <v>1</v>
      </c>
      <c r="I71" s="32">
        <v>2</v>
      </c>
      <c r="J71" s="47"/>
    </row>
    <row r="72" spans="1:10" ht="12.75" hidden="1" customHeight="1">
      <c r="A72" s="109"/>
      <c r="B72" s="105" t="s">
        <v>320</v>
      </c>
      <c r="C72" s="32" t="s">
        <v>49</v>
      </c>
      <c r="D72" s="110"/>
      <c r="E72" s="111"/>
      <c r="F72" s="32" t="s">
        <v>25</v>
      </c>
      <c r="G72" s="91">
        <v>1</v>
      </c>
      <c r="H72" s="32">
        <f t="shared" si="9"/>
        <v>1</v>
      </c>
      <c r="I72" s="32">
        <v>2</v>
      </c>
      <c r="J72" s="47"/>
    </row>
    <row r="73" spans="1:10" ht="12.75" hidden="1" customHeight="1">
      <c r="A73" s="109"/>
      <c r="B73" s="105" t="s">
        <v>55</v>
      </c>
      <c r="C73" s="32" t="s">
        <v>321</v>
      </c>
      <c r="D73" s="110"/>
      <c r="E73" s="111"/>
      <c r="F73" s="32" t="s">
        <v>25</v>
      </c>
      <c r="G73" s="91">
        <v>3</v>
      </c>
      <c r="H73" s="32">
        <f t="shared" si="9"/>
        <v>3</v>
      </c>
      <c r="I73" s="32">
        <v>2</v>
      </c>
      <c r="J73" s="47"/>
    </row>
    <row r="74" spans="1:10" ht="12.75" hidden="1" customHeight="1">
      <c r="A74" s="109"/>
      <c r="B74" s="105" t="s">
        <v>57</v>
      </c>
      <c r="C74" s="32" t="s">
        <v>58</v>
      </c>
      <c r="D74" s="110"/>
      <c r="E74" s="111"/>
      <c r="F74" s="32" t="s">
        <v>25</v>
      </c>
      <c r="G74" s="91">
        <v>1</v>
      </c>
      <c r="H74" s="32">
        <f t="shared" si="9"/>
        <v>1</v>
      </c>
      <c r="I74" s="32">
        <v>2</v>
      </c>
      <c r="J74" s="47"/>
    </row>
    <row r="75" spans="1:10" ht="12.75" hidden="1" customHeight="1">
      <c r="A75" s="109"/>
      <c r="B75" s="105" t="s">
        <v>59</v>
      </c>
      <c r="C75" s="32" t="s">
        <v>321</v>
      </c>
      <c r="D75" s="110"/>
      <c r="E75" s="111"/>
      <c r="F75" s="32" t="s">
        <v>25</v>
      </c>
      <c r="G75" s="91">
        <v>4</v>
      </c>
      <c r="H75" s="32">
        <f t="shared" si="9"/>
        <v>4</v>
      </c>
      <c r="I75" s="32">
        <v>2</v>
      </c>
      <c r="J75" s="47"/>
    </row>
    <row r="76" spans="1:10" ht="12.75" hidden="1" customHeight="1">
      <c r="A76" s="101">
        <v>2</v>
      </c>
      <c r="B76" s="112" t="s">
        <v>318</v>
      </c>
      <c r="C76" s="103" t="s">
        <v>27</v>
      </c>
      <c r="D76" s="113" t="s">
        <v>334</v>
      </c>
      <c r="E76" s="101"/>
      <c r="F76" s="101" t="s">
        <v>25</v>
      </c>
      <c r="G76" s="103">
        <v>1</v>
      </c>
      <c r="H76" s="32">
        <f t="shared" si="9"/>
        <v>1</v>
      </c>
      <c r="I76" s="32">
        <v>2</v>
      </c>
      <c r="J76" s="47"/>
    </row>
    <row r="77" spans="1:10" ht="12.75" hidden="1" customHeight="1">
      <c r="A77" s="32"/>
      <c r="B77" s="105" t="s">
        <v>28</v>
      </c>
      <c r="C77" s="73" t="s">
        <v>32</v>
      </c>
      <c r="D77" s="106"/>
      <c r="E77" s="32"/>
      <c r="F77" s="32" t="s">
        <v>25</v>
      </c>
      <c r="G77" s="91">
        <v>1</v>
      </c>
      <c r="H77" s="32">
        <f t="shared" si="9"/>
        <v>1</v>
      </c>
      <c r="I77" s="32">
        <v>2</v>
      </c>
      <c r="J77" s="47"/>
    </row>
    <row r="78" spans="1:10" ht="12.75" hidden="1" customHeight="1">
      <c r="A78" s="32"/>
      <c r="B78" s="105" t="s">
        <v>28</v>
      </c>
      <c r="C78" s="55" t="s">
        <v>37</v>
      </c>
      <c r="D78" s="106"/>
      <c r="E78" s="32"/>
      <c r="F78" s="32" t="s">
        <v>25</v>
      </c>
      <c r="G78" s="91">
        <v>1</v>
      </c>
      <c r="H78" s="32">
        <f t="shared" si="9"/>
        <v>1</v>
      </c>
      <c r="I78" s="32">
        <v>2</v>
      </c>
      <c r="J78" s="47"/>
    </row>
    <row r="79" spans="1:10" ht="12.75" hidden="1" customHeight="1">
      <c r="A79" s="32"/>
      <c r="B79" s="105" t="s">
        <v>320</v>
      </c>
      <c r="C79" s="32" t="s">
        <v>49</v>
      </c>
      <c r="D79" s="110"/>
      <c r="E79" s="28"/>
      <c r="F79" s="32" t="s">
        <v>25</v>
      </c>
      <c r="G79" s="91">
        <v>1</v>
      </c>
      <c r="H79" s="32">
        <f t="shared" si="9"/>
        <v>1</v>
      </c>
      <c r="I79" s="32">
        <v>2</v>
      </c>
      <c r="J79" s="47"/>
    </row>
    <row r="80" spans="1:10" ht="12.75" hidden="1" customHeight="1">
      <c r="A80" s="32"/>
      <c r="B80" s="105" t="s">
        <v>55</v>
      </c>
      <c r="C80" s="32" t="s">
        <v>321</v>
      </c>
      <c r="D80" s="110"/>
      <c r="E80" s="111"/>
      <c r="F80" s="32" t="s">
        <v>25</v>
      </c>
      <c r="G80" s="91">
        <v>2</v>
      </c>
      <c r="H80" s="32">
        <f t="shared" si="9"/>
        <v>2</v>
      </c>
      <c r="I80" s="32">
        <v>2</v>
      </c>
      <c r="J80" s="47"/>
    </row>
    <row r="81" spans="1:10" ht="12.75" hidden="1" customHeight="1">
      <c r="A81" s="32"/>
      <c r="B81" s="105" t="s">
        <v>57</v>
      </c>
      <c r="C81" s="32" t="s">
        <v>58</v>
      </c>
      <c r="D81" s="110"/>
      <c r="E81" s="111"/>
      <c r="F81" s="32" t="s">
        <v>25</v>
      </c>
      <c r="G81" s="91">
        <v>1</v>
      </c>
      <c r="H81" s="32">
        <f t="shared" si="9"/>
        <v>1</v>
      </c>
      <c r="I81" s="32">
        <v>2</v>
      </c>
      <c r="J81" s="47"/>
    </row>
    <row r="82" spans="1:10" ht="12.75" hidden="1" customHeight="1">
      <c r="A82" s="32"/>
      <c r="B82" s="105" t="s">
        <v>59</v>
      </c>
      <c r="C82" s="32" t="s">
        <v>321</v>
      </c>
      <c r="D82" s="110"/>
      <c r="E82" s="111"/>
      <c r="F82" s="32" t="s">
        <v>25</v>
      </c>
      <c r="G82" s="91">
        <v>2</v>
      </c>
      <c r="H82" s="32">
        <f t="shared" si="9"/>
        <v>2</v>
      </c>
      <c r="I82" s="32">
        <v>2</v>
      </c>
      <c r="J82" s="47"/>
    </row>
    <row r="83" spans="1:10" ht="12.75" hidden="1" customHeight="1">
      <c r="A83" s="101">
        <v>3</v>
      </c>
      <c r="B83" s="102" t="s">
        <v>318</v>
      </c>
      <c r="C83" s="101" t="s">
        <v>24</v>
      </c>
      <c r="D83" s="104" t="s">
        <v>335</v>
      </c>
      <c r="E83" s="32"/>
      <c r="F83" s="101" t="s">
        <v>25</v>
      </c>
      <c r="G83" s="103">
        <v>1</v>
      </c>
      <c r="H83" s="32">
        <f t="shared" si="9"/>
        <v>1</v>
      </c>
      <c r="I83" s="32">
        <v>2</v>
      </c>
      <c r="J83" s="47"/>
    </row>
    <row r="84" spans="1:10" ht="12.75" hidden="1" customHeight="1">
      <c r="A84" s="101"/>
      <c r="B84" s="105" t="s">
        <v>28</v>
      </c>
      <c r="C84" s="55" t="s">
        <v>33</v>
      </c>
      <c r="D84" s="106"/>
      <c r="E84" s="32"/>
      <c r="F84" s="32" t="s">
        <v>25</v>
      </c>
      <c r="G84" s="91">
        <v>1</v>
      </c>
      <c r="H84" s="32">
        <f t="shared" si="9"/>
        <v>1</v>
      </c>
      <c r="I84" s="32">
        <v>2</v>
      </c>
      <c r="J84" s="47"/>
    </row>
    <row r="85" spans="1:10" ht="12.75" hidden="1" customHeight="1">
      <c r="A85" s="101"/>
      <c r="B85" s="105" t="s">
        <v>28</v>
      </c>
      <c r="C85" s="55" t="s">
        <v>37</v>
      </c>
      <c r="D85" s="106"/>
      <c r="E85" s="32"/>
      <c r="F85" s="32" t="s">
        <v>25</v>
      </c>
      <c r="G85" s="91">
        <v>1</v>
      </c>
      <c r="H85" s="32">
        <f t="shared" si="9"/>
        <v>1</v>
      </c>
      <c r="I85" s="32">
        <v>2</v>
      </c>
      <c r="J85" s="47"/>
    </row>
    <row r="86" spans="1:10" ht="12.75" hidden="1" customHeight="1">
      <c r="A86" s="101"/>
      <c r="B86" s="105" t="s">
        <v>320</v>
      </c>
      <c r="C86" s="32" t="s">
        <v>49</v>
      </c>
      <c r="D86" s="110"/>
      <c r="E86" s="28"/>
      <c r="F86" s="32" t="s">
        <v>25</v>
      </c>
      <c r="G86" s="91">
        <v>1</v>
      </c>
      <c r="H86" s="32">
        <f t="shared" si="9"/>
        <v>1</v>
      </c>
      <c r="I86" s="32">
        <v>2</v>
      </c>
      <c r="J86" s="47"/>
    </row>
    <row r="87" spans="1:10" ht="12.75" hidden="1" customHeight="1">
      <c r="A87" s="32"/>
      <c r="B87" s="105" t="s">
        <v>55</v>
      </c>
      <c r="C87" s="32" t="s">
        <v>321</v>
      </c>
      <c r="D87" s="110"/>
      <c r="E87" s="111"/>
      <c r="F87" s="32" t="s">
        <v>25</v>
      </c>
      <c r="G87" s="91">
        <v>3</v>
      </c>
      <c r="H87" s="32">
        <f t="shared" si="9"/>
        <v>3</v>
      </c>
      <c r="I87" s="32">
        <v>2</v>
      </c>
      <c r="J87" s="47"/>
    </row>
    <row r="88" spans="1:10" ht="12.75" hidden="1" customHeight="1">
      <c r="A88" s="32"/>
      <c r="B88" s="105" t="s">
        <v>57</v>
      </c>
      <c r="C88" s="32" t="s">
        <v>58</v>
      </c>
      <c r="D88" s="110"/>
      <c r="E88" s="111"/>
      <c r="F88" s="32" t="s">
        <v>25</v>
      </c>
      <c r="G88" s="91">
        <v>1</v>
      </c>
      <c r="H88" s="32">
        <f t="shared" si="9"/>
        <v>1</v>
      </c>
      <c r="I88" s="32">
        <v>2</v>
      </c>
      <c r="J88" s="47"/>
    </row>
    <row r="89" spans="1:10" ht="12.75" hidden="1" customHeight="1">
      <c r="A89" s="32"/>
      <c r="B89" s="105" t="s">
        <v>59</v>
      </c>
      <c r="C89" s="32" t="s">
        <v>321</v>
      </c>
      <c r="D89" s="110"/>
      <c r="E89" s="111"/>
      <c r="F89" s="32" t="s">
        <v>25</v>
      </c>
      <c r="G89" s="91">
        <v>4</v>
      </c>
      <c r="H89" s="32">
        <f t="shared" si="9"/>
        <v>4</v>
      </c>
      <c r="I89" s="32">
        <v>2</v>
      </c>
      <c r="J89" s="47"/>
    </row>
    <row r="90" spans="1:10" ht="12.75" hidden="1" customHeight="1">
      <c r="A90" s="101">
        <v>4</v>
      </c>
      <c r="B90" s="102" t="s">
        <v>318</v>
      </c>
      <c r="C90" s="101" t="s">
        <v>24</v>
      </c>
      <c r="D90" s="114" t="s">
        <v>336</v>
      </c>
      <c r="E90" s="32"/>
      <c r="F90" s="101" t="s">
        <v>25</v>
      </c>
      <c r="G90" s="103">
        <v>6</v>
      </c>
      <c r="H90" s="32">
        <f t="shared" si="9"/>
        <v>6</v>
      </c>
      <c r="I90" s="32">
        <v>2</v>
      </c>
      <c r="J90" s="47"/>
    </row>
    <row r="91" spans="1:10" ht="12.75" hidden="1" customHeight="1">
      <c r="A91" s="32"/>
      <c r="B91" s="105" t="s">
        <v>320</v>
      </c>
      <c r="C91" s="32" t="s">
        <v>49</v>
      </c>
      <c r="D91" s="115"/>
      <c r="E91" s="28"/>
      <c r="F91" s="32" t="s">
        <v>25</v>
      </c>
      <c r="G91" s="91">
        <v>1</v>
      </c>
      <c r="H91" s="32">
        <f>G91*H90</f>
        <v>6</v>
      </c>
      <c r="I91" s="32">
        <v>2</v>
      </c>
      <c r="J91" s="47"/>
    </row>
    <row r="92" spans="1:10" ht="12.75" hidden="1" customHeight="1">
      <c r="A92" s="101">
        <v>5</v>
      </c>
      <c r="B92" s="102" t="s">
        <v>318</v>
      </c>
      <c r="C92" s="101" t="s">
        <v>24</v>
      </c>
      <c r="D92" s="114" t="s">
        <v>337</v>
      </c>
      <c r="E92" s="32"/>
      <c r="F92" s="101" t="s">
        <v>25</v>
      </c>
      <c r="G92" s="103">
        <v>3</v>
      </c>
      <c r="H92" s="32">
        <f>G92</f>
        <v>3</v>
      </c>
      <c r="I92" s="32">
        <v>2</v>
      </c>
      <c r="J92" s="47"/>
    </row>
    <row r="93" spans="1:10" ht="12.75" hidden="1" customHeight="1">
      <c r="A93" s="101"/>
      <c r="B93" s="105" t="s">
        <v>326</v>
      </c>
      <c r="C93" s="91" t="s">
        <v>43</v>
      </c>
      <c r="D93" s="116"/>
      <c r="E93" s="32"/>
      <c r="F93" s="117" t="s">
        <v>25</v>
      </c>
      <c r="G93" s="118">
        <v>1</v>
      </c>
      <c r="H93" s="32">
        <f t="shared" ref="H93:H96" si="10">G93*H$92</f>
        <v>3</v>
      </c>
      <c r="I93" s="32">
        <v>2</v>
      </c>
      <c r="J93" s="47"/>
    </row>
    <row r="94" spans="1:10" ht="12.75" hidden="1" customHeight="1">
      <c r="A94" s="101"/>
      <c r="B94" s="105" t="s">
        <v>320</v>
      </c>
      <c r="C94" s="32" t="s">
        <v>49</v>
      </c>
      <c r="D94" s="115"/>
      <c r="E94" s="28"/>
      <c r="F94" s="32" t="s">
        <v>25</v>
      </c>
      <c r="G94" s="91">
        <v>1</v>
      </c>
      <c r="H94" s="32">
        <f t="shared" si="10"/>
        <v>3</v>
      </c>
      <c r="I94" s="32">
        <v>2</v>
      </c>
      <c r="J94" s="47"/>
    </row>
    <row r="95" spans="1:10" ht="12.75" hidden="1" customHeight="1">
      <c r="A95" s="101"/>
      <c r="B95" s="105" t="s">
        <v>55</v>
      </c>
      <c r="C95" s="32" t="s">
        <v>321</v>
      </c>
      <c r="D95" s="115"/>
      <c r="E95" s="111"/>
      <c r="F95" s="32" t="s">
        <v>25</v>
      </c>
      <c r="G95" s="91">
        <v>2</v>
      </c>
      <c r="H95" s="32">
        <f t="shared" si="10"/>
        <v>6</v>
      </c>
      <c r="I95" s="32">
        <v>2</v>
      </c>
      <c r="J95" s="47"/>
    </row>
    <row r="96" spans="1:10" ht="12.75" hidden="1" customHeight="1">
      <c r="A96" s="101"/>
      <c r="B96" s="105" t="s">
        <v>57</v>
      </c>
      <c r="C96" s="32" t="s">
        <v>58</v>
      </c>
      <c r="D96" s="115"/>
      <c r="E96" s="111"/>
      <c r="F96" s="32" t="s">
        <v>25</v>
      </c>
      <c r="G96" s="91">
        <v>1</v>
      </c>
      <c r="H96" s="32">
        <f t="shared" si="10"/>
        <v>3</v>
      </c>
      <c r="I96" s="32">
        <v>2</v>
      </c>
      <c r="J96" s="47"/>
    </row>
    <row r="97" spans="1:10" ht="12.75" hidden="1" customHeight="1">
      <c r="A97" s="103">
        <v>6</v>
      </c>
      <c r="B97" s="102" t="s">
        <v>318</v>
      </c>
      <c r="C97" s="101" t="s">
        <v>24</v>
      </c>
      <c r="D97" s="114" t="s">
        <v>338</v>
      </c>
      <c r="E97" s="32"/>
      <c r="F97" s="101" t="s">
        <v>25</v>
      </c>
      <c r="G97" s="103">
        <v>1</v>
      </c>
      <c r="H97" s="32">
        <f t="shared" ref="H97:H102" si="11">G97</f>
        <v>1</v>
      </c>
      <c r="I97" s="32">
        <v>2</v>
      </c>
      <c r="J97" s="47"/>
    </row>
    <row r="98" spans="1:10" ht="12.75" hidden="1" customHeight="1">
      <c r="A98" s="101"/>
      <c r="B98" s="105" t="s">
        <v>326</v>
      </c>
      <c r="C98" s="32" t="s">
        <v>41</v>
      </c>
      <c r="D98" s="116"/>
      <c r="E98" s="32"/>
      <c r="F98" s="32" t="s">
        <v>25</v>
      </c>
      <c r="G98" s="91">
        <v>1</v>
      </c>
      <c r="H98" s="32">
        <f t="shared" si="11"/>
        <v>1</v>
      </c>
      <c r="I98" s="32">
        <v>2</v>
      </c>
      <c r="J98" s="47"/>
    </row>
    <row r="99" spans="1:10" ht="12.75" hidden="1" customHeight="1">
      <c r="A99" s="101"/>
      <c r="B99" s="105" t="s">
        <v>320</v>
      </c>
      <c r="C99" s="32" t="s">
        <v>49</v>
      </c>
      <c r="D99" s="115"/>
      <c r="E99" s="28"/>
      <c r="F99" s="32" t="s">
        <v>25</v>
      </c>
      <c r="G99" s="91">
        <v>1</v>
      </c>
      <c r="H99" s="32">
        <f t="shared" si="11"/>
        <v>1</v>
      </c>
      <c r="I99" s="32">
        <v>2</v>
      </c>
      <c r="J99" s="47"/>
    </row>
    <row r="100" spans="1:10" ht="12.75" hidden="1" customHeight="1">
      <c r="A100" s="101"/>
      <c r="B100" s="105" t="s">
        <v>55</v>
      </c>
      <c r="C100" s="32" t="s">
        <v>321</v>
      </c>
      <c r="D100" s="115"/>
      <c r="E100" s="28"/>
      <c r="F100" s="32" t="s">
        <v>25</v>
      </c>
      <c r="G100" s="91">
        <v>2</v>
      </c>
      <c r="H100" s="32">
        <f t="shared" si="11"/>
        <v>2</v>
      </c>
      <c r="I100" s="32">
        <v>2</v>
      </c>
      <c r="J100" s="47"/>
    </row>
    <row r="101" spans="1:10" ht="12.75" hidden="1" customHeight="1">
      <c r="A101" s="101"/>
      <c r="B101" s="105" t="s">
        <v>57</v>
      </c>
      <c r="C101" s="32" t="s">
        <v>58</v>
      </c>
      <c r="D101" s="115"/>
      <c r="E101" s="28"/>
      <c r="F101" s="32" t="s">
        <v>25</v>
      </c>
      <c r="G101" s="91">
        <v>1</v>
      </c>
      <c r="H101" s="32">
        <f t="shared" si="11"/>
        <v>1</v>
      </c>
      <c r="I101" s="32">
        <v>2</v>
      </c>
      <c r="J101" s="47"/>
    </row>
    <row r="102" spans="1:10" ht="12.75" hidden="1" customHeight="1">
      <c r="A102" s="103">
        <v>7</v>
      </c>
      <c r="B102" s="102" t="s">
        <v>318</v>
      </c>
      <c r="C102" s="101" t="s">
        <v>24</v>
      </c>
      <c r="D102" s="114" t="s">
        <v>339</v>
      </c>
      <c r="E102" s="32"/>
      <c r="F102" s="101" t="s">
        <v>25</v>
      </c>
      <c r="G102" s="103">
        <v>3</v>
      </c>
      <c r="H102" s="32">
        <f t="shared" si="11"/>
        <v>3</v>
      </c>
      <c r="I102" s="32">
        <v>2</v>
      </c>
      <c r="J102" s="47"/>
    </row>
    <row r="103" spans="1:10" ht="12.75" hidden="1" customHeight="1">
      <c r="A103" s="101"/>
      <c r="B103" s="105" t="s">
        <v>326</v>
      </c>
      <c r="C103" s="91" t="s">
        <v>47</v>
      </c>
      <c r="D103" s="106"/>
      <c r="E103" s="32"/>
      <c r="F103" s="32" t="s">
        <v>25</v>
      </c>
      <c r="G103" s="91">
        <v>1</v>
      </c>
      <c r="H103" s="32">
        <f t="shared" ref="H103:H106" si="12">G103*H$92</f>
        <v>3</v>
      </c>
      <c r="I103" s="32">
        <v>2</v>
      </c>
      <c r="J103" s="47"/>
    </row>
    <row r="104" spans="1:10" ht="12.75" hidden="1" customHeight="1">
      <c r="A104" s="101"/>
      <c r="B104" s="105" t="s">
        <v>320</v>
      </c>
      <c r="C104" s="32" t="s">
        <v>49</v>
      </c>
      <c r="D104" s="110"/>
      <c r="E104" s="28"/>
      <c r="F104" s="32" t="s">
        <v>25</v>
      </c>
      <c r="G104" s="91">
        <v>1</v>
      </c>
      <c r="H104" s="32">
        <f t="shared" si="12"/>
        <v>3</v>
      </c>
      <c r="I104" s="32">
        <v>2</v>
      </c>
      <c r="J104" s="47"/>
    </row>
    <row r="105" spans="1:10" ht="12.75" hidden="1" customHeight="1">
      <c r="A105" s="101"/>
      <c r="B105" s="105" t="s">
        <v>55</v>
      </c>
      <c r="C105" s="32" t="s">
        <v>321</v>
      </c>
      <c r="D105" s="110"/>
      <c r="E105" s="28"/>
      <c r="F105" s="32" t="s">
        <v>25</v>
      </c>
      <c r="G105" s="91">
        <v>2</v>
      </c>
      <c r="H105" s="32">
        <f t="shared" si="12"/>
        <v>6</v>
      </c>
      <c r="I105" s="32">
        <v>2</v>
      </c>
      <c r="J105" s="47"/>
    </row>
    <row r="106" spans="1:10" ht="12.75" hidden="1" customHeight="1">
      <c r="A106" s="101"/>
      <c r="B106" s="105" t="s">
        <v>57</v>
      </c>
      <c r="C106" s="32" t="s">
        <v>58</v>
      </c>
      <c r="D106" s="110"/>
      <c r="E106" s="28"/>
      <c r="F106" s="32" t="s">
        <v>25</v>
      </c>
      <c r="G106" s="91">
        <v>1</v>
      </c>
      <c r="H106" s="32">
        <f t="shared" si="12"/>
        <v>3</v>
      </c>
      <c r="I106" s="32">
        <v>2</v>
      </c>
      <c r="J106" s="47"/>
    </row>
    <row r="107" spans="1:10" ht="12.75" hidden="1" customHeight="1">
      <c r="A107" s="101">
        <f t="shared" ref="A107:A114" si="13">A102+1</f>
        <v>8</v>
      </c>
      <c r="B107" s="85" t="s">
        <v>60</v>
      </c>
      <c r="C107" s="119" t="s">
        <v>56</v>
      </c>
      <c r="D107" s="28"/>
      <c r="E107" s="28"/>
      <c r="F107" s="32" t="s">
        <v>25</v>
      </c>
      <c r="G107" s="58">
        <f>SUMIFS('свод кабелей'!B$12:O$12,'свод кабелей'!B$1:O$1,I107)*2+SUMIFS(H53:H740,B53:B740,"Пигтейл",I53:I740,I107)</f>
        <v>38</v>
      </c>
      <c r="H107" s="32">
        <f t="shared" ref="H107:H114" si="14">G107</f>
        <v>38</v>
      </c>
      <c r="I107" s="32">
        <v>2</v>
      </c>
      <c r="J107" s="47"/>
    </row>
    <row r="108" spans="1:10" ht="12.75" hidden="1" customHeight="1">
      <c r="A108" s="101">
        <f t="shared" si="13"/>
        <v>1</v>
      </c>
      <c r="B108" s="85" t="s">
        <v>61</v>
      </c>
      <c r="C108" s="119" t="s">
        <v>62</v>
      </c>
      <c r="D108" s="28"/>
      <c r="E108" s="28"/>
      <c r="F108" s="32" t="s">
        <v>25</v>
      </c>
      <c r="G108" s="91">
        <v>0</v>
      </c>
      <c r="H108" s="32">
        <f t="shared" si="14"/>
        <v>0</v>
      </c>
      <c r="I108" s="32">
        <v>2</v>
      </c>
      <c r="J108" s="47"/>
    </row>
    <row r="109" spans="1:10" ht="12.75" hidden="1" customHeight="1">
      <c r="A109" s="101">
        <f t="shared" si="13"/>
        <v>1</v>
      </c>
      <c r="B109" s="120" t="s">
        <v>63</v>
      </c>
      <c r="C109" s="30" t="s">
        <v>64</v>
      </c>
      <c r="D109" s="28"/>
      <c r="E109" s="28"/>
      <c r="F109" s="32" t="s">
        <v>25</v>
      </c>
      <c r="G109" s="58">
        <v>15</v>
      </c>
      <c r="H109" s="32">
        <f t="shared" si="14"/>
        <v>15</v>
      </c>
      <c r="I109" s="32">
        <v>2</v>
      </c>
      <c r="J109" s="47"/>
    </row>
    <row r="110" spans="1:10" ht="12.75" hidden="1" customHeight="1">
      <c r="A110" s="101">
        <f t="shared" si="13"/>
        <v>1</v>
      </c>
      <c r="B110" s="120" t="s">
        <v>63</v>
      </c>
      <c r="C110" s="30" t="s">
        <v>65</v>
      </c>
      <c r="D110" s="28"/>
      <c r="E110" s="28"/>
      <c r="F110" s="32" t="s">
        <v>25</v>
      </c>
      <c r="G110" s="57">
        <f>G114-SUMIFS(G53:G740,B53:B740,"Шкаф ПОН в составе",I53:I740,I110)-G109</f>
        <v>14</v>
      </c>
      <c r="H110" s="32">
        <f t="shared" si="14"/>
        <v>14</v>
      </c>
      <c r="I110" s="32">
        <v>2</v>
      </c>
      <c r="J110" s="47"/>
    </row>
    <row r="111" spans="1:10" ht="12.75" hidden="1" customHeight="1">
      <c r="A111" s="101">
        <f t="shared" si="13"/>
        <v>1</v>
      </c>
      <c r="B111" s="120" t="s">
        <v>66</v>
      </c>
      <c r="C111" s="30" t="s">
        <v>67</v>
      </c>
      <c r="D111" s="28"/>
      <c r="E111" s="28"/>
      <c r="F111" s="32" t="s">
        <v>25</v>
      </c>
      <c r="G111" s="57">
        <f>G109*2+G110*4</f>
        <v>86</v>
      </c>
      <c r="H111" s="32">
        <f t="shared" si="14"/>
        <v>86</v>
      </c>
      <c r="I111" s="32">
        <v>2</v>
      </c>
      <c r="J111" s="47"/>
    </row>
    <row r="112" spans="1:10" ht="12.75" hidden="1" customHeight="1">
      <c r="A112" s="101">
        <f t="shared" si="13"/>
        <v>9</v>
      </c>
      <c r="B112" s="120" t="s">
        <v>68</v>
      </c>
      <c r="C112" s="30" t="s">
        <v>69</v>
      </c>
      <c r="D112" s="28"/>
      <c r="E112" s="28"/>
      <c r="F112" s="32" t="s">
        <v>25</v>
      </c>
      <c r="G112" s="91">
        <f>SUMIFS(G$3:G$997,C$3:C$997,"SNR-24",I$3:I$997,I109)</f>
        <v>14</v>
      </c>
      <c r="H112" s="32">
        <f t="shared" si="14"/>
        <v>14</v>
      </c>
      <c r="I112" s="32">
        <v>2</v>
      </c>
      <c r="J112" s="47"/>
    </row>
    <row r="113" spans="1:10" ht="12.75" hidden="1" customHeight="1">
      <c r="A113" s="101">
        <f t="shared" si="13"/>
        <v>2</v>
      </c>
      <c r="B113" s="121" t="s">
        <v>332</v>
      </c>
      <c r="C113" s="30" t="s">
        <v>71</v>
      </c>
      <c r="D113" s="122"/>
      <c r="E113" s="122"/>
      <c r="F113" s="123" t="s">
        <v>25</v>
      </c>
      <c r="G113" s="96">
        <f>G109+G110*2+SUMIFS(G53:G740,B53:B740,"Шкаф ПОН в составе",I53:I740,I110)*2</f>
        <v>75</v>
      </c>
      <c r="H113" s="32">
        <f t="shared" si="14"/>
        <v>75</v>
      </c>
      <c r="I113" s="32">
        <v>2</v>
      </c>
      <c r="J113" s="47"/>
    </row>
    <row r="114" spans="1:10" ht="12.75" hidden="1" customHeight="1">
      <c r="A114" s="101">
        <f t="shared" si="13"/>
        <v>2</v>
      </c>
      <c r="B114" s="28" t="s">
        <v>72</v>
      </c>
      <c r="C114" s="32"/>
      <c r="D114" s="28"/>
      <c r="E114" s="28"/>
      <c r="F114" s="123" t="s">
        <v>25</v>
      </c>
      <c r="G114" s="100">
        <v>45</v>
      </c>
      <c r="H114" s="32">
        <f t="shared" si="14"/>
        <v>45</v>
      </c>
      <c r="I114" s="32">
        <v>2</v>
      </c>
      <c r="J114" s="47"/>
    </row>
    <row r="115" spans="1:10" ht="12.75" hidden="1" customHeight="1">
      <c r="A115" s="45" t="s">
        <v>313</v>
      </c>
      <c r="B115" s="45" t="s">
        <v>19</v>
      </c>
      <c r="C115" s="45" t="s">
        <v>20</v>
      </c>
      <c r="D115" s="45" t="s">
        <v>314</v>
      </c>
      <c r="E115" s="45" t="s">
        <v>315</v>
      </c>
      <c r="F115" s="45" t="s">
        <v>21</v>
      </c>
      <c r="G115" s="46" t="s">
        <v>316</v>
      </c>
      <c r="H115" s="46" t="s">
        <v>317</v>
      </c>
      <c r="I115" s="45" t="s">
        <v>79</v>
      </c>
      <c r="J115" s="47"/>
    </row>
    <row r="116" spans="1:10" ht="12.75" customHeight="1">
      <c r="A116" s="101">
        <v>1</v>
      </c>
      <c r="B116" s="102" t="s">
        <v>318</v>
      </c>
      <c r="C116" s="103" t="s">
        <v>27</v>
      </c>
      <c r="D116" s="104" t="s">
        <v>340</v>
      </c>
      <c r="E116" s="101"/>
      <c r="F116" s="101" t="s">
        <v>25</v>
      </c>
      <c r="G116" s="103">
        <v>1</v>
      </c>
      <c r="H116" s="32">
        <f t="shared" ref="H116:H138" si="15">G116</f>
        <v>1</v>
      </c>
      <c r="I116" s="32">
        <v>3</v>
      </c>
      <c r="J116" s="47"/>
    </row>
    <row r="117" spans="1:10" ht="12.75" customHeight="1">
      <c r="A117" s="32"/>
      <c r="B117" s="105" t="s">
        <v>28</v>
      </c>
      <c r="C117" s="55" t="s">
        <v>35</v>
      </c>
      <c r="D117" s="106"/>
      <c r="E117" s="32"/>
      <c r="F117" s="32" t="s">
        <v>25</v>
      </c>
      <c r="G117" s="91">
        <v>1</v>
      </c>
      <c r="H117" s="32">
        <f t="shared" si="15"/>
        <v>1</v>
      </c>
      <c r="I117" s="32">
        <v>3</v>
      </c>
      <c r="J117" s="47"/>
    </row>
    <row r="118" spans="1:10" ht="12.75" customHeight="1">
      <c r="A118" s="32"/>
      <c r="B118" s="107" t="s">
        <v>28</v>
      </c>
      <c r="C118" s="55" t="s">
        <v>37</v>
      </c>
      <c r="D118" s="108"/>
      <c r="E118" s="32"/>
      <c r="F118" s="32" t="s">
        <v>25</v>
      </c>
      <c r="G118" s="91">
        <v>2</v>
      </c>
      <c r="H118" s="32">
        <f t="shared" si="15"/>
        <v>2</v>
      </c>
      <c r="I118" s="32">
        <v>3</v>
      </c>
      <c r="J118" s="47"/>
    </row>
    <row r="119" spans="1:10" ht="12.75" customHeight="1">
      <c r="A119" s="32"/>
      <c r="B119" s="107" t="s">
        <v>28</v>
      </c>
      <c r="C119" s="73" t="s">
        <v>36</v>
      </c>
      <c r="D119" s="108"/>
      <c r="E119" s="32"/>
      <c r="F119" s="32" t="s">
        <v>25</v>
      </c>
      <c r="G119" s="91">
        <v>1</v>
      </c>
      <c r="H119" s="32">
        <f t="shared" si="15"/>
        <v>1</v>
      </c>
      <c r="I119" s="32">
        <v>3</v>
      </c>
      <c r="J119" s="47"/>
    </row>
    <row r="120" spans="1:10" ht="12.75" customHeight="1">
      <c r="A120" s="109"/>
      <c r="B120" s="105" t="s">
        <v>320</v>
      </c>
      <c r="C120" s="32" t="s">
        <v>49</v>
      </c>
      <c r="D120" s="110"/>
      <c r="E120" s="111"/>
      <c r="F120" s="32" t="s">
        <v>25</v>
      </c>
      <c r="G120" s="91">
        <v>1</v>
      </c>
      <c r="H120" s="32">
        <f t="shared" si="15"/>
        <v>1</v>
      </c>
      <c r="I120" s="32">
        <v>3</v>
      </c>
      <c r="J120" s="47"/>
    </row>
    <row r="121" spans="1:10" ht="12.75" customHeight="1">
      <c r="A121" s="109"/>
      <c r="B121" s="105" t="s">
        <v>55</v>
      </c>
      <c r="C121" s="32" t="s">
        <v>321</v>
      </c>
      <c r="D121" s="110"/>
      <c r="E121" s="111"/>
      <c r="F121" s="32" t="s">
        <v>25</v>
      </c>
      <c r="G121" s="91">
        <v>3</v>
      </c>
      <c r="H121" s="32">
        <f t="shared" si="15"/>
        <v>3</v>
      </c>
      <c r="I121" s="32">
        <v>3</v>
      </c>
      <c r="J121" s="47"/>
    </row>
    <row r="122" spans="1:10" ht="12.75" customHeight="1">
      <c r="A122" s="109"/>
      <c r="B122" s="105" t="s">
        <v>57</v>
      </c>
      <c r="C122" s="32" t="s">
        <v>58</v>
      </c>
      <c r="D122" s="110"/>
      <c r="E122" s="111"/>
      <c r="F122" s="32" t="s">
        <v>25</v>
      </c>
      <c r="G122" s="91">
        <v>1</v>
      </c>
      <c r="H122" s="32">
        <f t="shared" si="15"/>
        <v>1</v>
      </c>
      <c r="I122" s="32">
        <v>3</v>
      </c>
      <c r="J122" s="47"/>
    </row>
    <row r="123" spans="1:10" ht="12.75" customHeight="1">
      <c r="A123" s="109"/>
      <c r="B123" s="105" t="s">
        <v>59</v>
      </c>
      <c r="C123" s="32" t="s">
        <v>321</v>
      </c>
      <c r="D123" s="110"/>
      <c r="E123" s="111"/>
      <c r="F123" s="32" t="s">
        <v>25</v>
      </c>
      <c r="G123" s="91">
        <v>4</v>
      </c>
      <c r="H123" s="32">
        <f t="shared" si="15"/>
        <v>4</v>
      </c>
      <c r="I123" s="32">
        <v>3</v>
      </c>
      <c r="J123" s="47"/>
    </row>
    <row r="124" spans="1:10" ht="12.75" customHeight="1">
      <c r="A124" s="101">
        <v>2</v>
      </c>
      <c r="B124" s="112" t="s">
        <v>318</v>
      </c>
      <c r="C124" s="103" t="s">
        <v>27</v>
      </c>
      <c r="D124" s="113" t="s">
        <v>341</v>
      </c>
      <c r="E124" s="101"/>
      <c r="F124" s="101" t="s">
        <v>25</v>
      </c>
      <c r="G124" s="103">
        <v>1</v>
      </c>
      <c r="H124" s="32">
        <f t="shared" si="15"/>
        <v>1</v>
      </c>
      <c r="I124" s="32">
        <v>3</v>
      </c>
      <c r="J124" s="47"/>
    </row>
    <row r="125" spans="1:10" ht="12.75" customHeight="1">
      <c r="A125" s="32"/>
      <c r="B125" s="105" t="s">
        <v>28</v>
      </c>
      <c r="C125" s="55" t="s">
        <v>35</v>
      </c>
      <c r="D125" s="106"/>
      <c r="E125" s="32"/>
      <c r="F125" s="32" t="s">
        <v>25</v>
      </c>
      <c r="G125" s="91">
        <v>1</v>
      </c>
      <c r="H125" s="32">
        <f t="shared" si="15"/>
        <v>1</v>
      </c>
      <c r="I125" s="32">
        <v>3</v>
      </c>
      <c r="J125" s="47"/>
    </row>
    <row r="126" spans="1:10" ht="12.75" customHeight="1">
      <c r="A126" s="32"/>
      <c r="B126" s="105" t="s">
        <v>28</v>
      </c>
      <c r="C126" s="55" t="s">
        <v>30</v>
      </c>
      <c r="D126" s="106"/>
      <c r="E126" s="32"/>
      <c r="F126" s="32" t="s">
        <v>25</v>
      </c>
      <c r="G126" s="91">
        <v>1</v>
      </c>
      <c r="H126" s="32">
        <f t="shared" si="15"/>
        <v>1</v>
      </c>
      <c r="I126" s="32">
        <v>3</v>
      </c>
      <c r="J126" s="47"/>
    </row>
    <row r="127" spans="1:10" ht="12.75" customHeight="1">
      <c r="A127" s="32"/>
      <c r="B127" s="105" t="s">
        <v>320</v>
      </c>
      <c r="C127" s="32" t="s">
        <v>49</v>
      </c>
      <c r="D127" s="110"/>
      <c r="E127" s="28"/>
      <c r="F127" s="32" t="s">
        <v>25</v>
      </c>
      <c r="G127" s="91">
        <v>1</v>
      </c>
      <c r="H127" s="32">
        <f t="shared" si="15"/>
        <v>1</v>
      </c>
      <c r="I127" s="32">
        <v>3</v>
      </c>
      <c r="J127" s="47"/>
    </row>
    <row r="128" spans="1:10" ht="12.75" customHeight="1">
      <c r="A128" s="32"/>
      <c r="B128" s="105" t="s">
        <v>55</v>
      </c>
      <c r="C128" s="32" t="s">
        <v>321</v>
      </c>
      <c r="D128" s="110"/>
      <c r="E128" s="111"/>
      <c r="F128" s="32" t="s">
        <v>25</v>
      </c>
      <c r="G128" s="91">
        <v>2</v>
      </c>
      <c r="H128" s="32">
        <f t="shared" si="15"/>
        <v>2</v>
      </c>
      <c r="I128" s="32">
        <v>3</v>
      </c>
      <c r="J128" s="47"/>
    </row>
    <row r="129" spans="1:10" ht="12.75" customHeight="1">
      <c r="A129" s="32"/>
      <c r="B129" s="105" t="s">
        <v>57</v>
      </c>
      <c r="C129" s="32" t="s">
        <v>58</v>
      </c>
      <c r="D129" s="110"/>
      <c r="E129" s="111"/>
      <c r="F129" s="32" t="s">
        <v>25</v>
      </c>
      <c r="G129" s="91">
        <v>2</v>
      </c>
      <c r="H129" s="32">
        <f t="shared" si="15"/>
        <v>2</v>
      </c>
      <c r="I129" s="32">
        <v>3</v>
      </c>
      <c r="J129" s="47"/>
    </row>
    <row r="130" spans="1:10" ht="12.75" customHeight="1">
      <c r="A130" s="32"/>
      <c r="B130" s="105" t="s">
        <v>59</v>
      </c>
      <c r="C130" s="32" t="s">
        <v>321</v>
      </c>
      <c r="D130" s="110"/>
      <c r="E130" s="111"/>
      <c r="F130" s="32" t="s">
        <v>25</v>
      </c>
      <c r="G130" s="91">
        <v>2</v>
      </c>
      <c r="H130" s="32">
        <f t="shared" si="15"/>
        <v>2</v>
      </c>
      <c r="I130" s="32">
        <v>3</v>
      </c>
      <c r="J130" s="47"/>
    </row>
    <row r="131" spans="1:10" ht="12.75" customHeight="1">
      <c r="A131" s="101">
        <v>3</v>
      </c>
      <c r="B131" s="102" t="s">
        <v>318</v>
      </c>
      <c r="C131" s="101" t="s">
        <v>24</v>
      </c>
      <c r="D131" s="104" t="s">
        <v>342</v>
      </c>
      <c r="E131" s="32"/>
      <c r="F131" s="101" t="s">
        <v>25</v>
      </c>
      <c r="G131" s="103">
        <v>1</v>
      </c>
      <c r="H131" s="32">
        <f t="shared" si="15"/>
        <v>1</v>
      </c>
      <c r="I131" s="32">
        <v>3</v>
      </c>
      <c r="J131" s="47"/>
    </row>
    <row r="132" spans="1:10" ht="12.75" customHeight="1">
      <c r="A132" s="101"/>
      <c r="B132" s="105" t="s">
        <v>28</v>
      </c>
      <c r="C132" s="55" t="s">
        <v>33</v>
      </c>
      <c r="D132" s="106"/>
      <c r="E132" s="32"/>
      <c r="F132" s="32" t="s">
        <v>25</v>
      </c>
      <c r="G132" s="91">
        <v>1</v>
      </c>
      <c r="H132" s="32">
        <f t="shared" si="15"/>
        <v>1</v>
      </c>
      <c r="I132" s="32">
        <v>3</v>
      </c>
      <c r="J132" s="47"/>
    </row>
    <row r="133" spans="1:10" ht="12.75" customHeight="1">
      <c r="A133" s="101"/>
      <c r="B133" s="105" t="s">
        <v>28</v>
      </c>
      <c r="C133" s="55" t="s">
        <v>37</v>
      </c>
      <c r="D133" s="106"/>
      <c r="E133" s="32"/>
      <c r="F133" s="32" t="s">
        <v>25</v>
      </c>
      <c r="G133" s="91">
        <v>1</v>
      </c>
      <c r="H133" s="32">
        <f t="shared" si="15"/>
        <v>1</v>
      </c>
      <c r="I133" s="32">
        <v>3</v>
      </c>
      <c r="J133" s="47"/>
    </row>
    <row r="134" spans="1:10" ht="12.75" customHeight="1">
      <c r="A134" s="101"/>
      <c r="B134" s="105" t="s">
        <v>320</v>
      </c>
      <c r="C134" s="32" t="s">
        <v>49</v>
      </c>
      <c r="D134" s="110"/>
      <c r="E134" s="28"/>
      <c r="F134" s="32" t="s">
        <v>25</v>
      </c>
      <c r="G134" s="91">
        <v>1</v>
      </c>
      <c r="H134" s="32">
        <f t="shared" si="15"/>
        <v>1</v>
      </c>
      <c r="I134" s="32">
        <v>3</v>
      </c>
      <c r="J134" s="47"/>
    </row>
    <row r="135" spans="1:10" ht="12.75" customHeight="1">
      <c r="A135" s="32"/>
      <c r="B135" s="105" t="s">
        <v>55</v>
      </c>
      <c r="C135" s="32" t="s">
        <v>321</v>
      </c>
      <c r="D135" s="110"/>
      <c r="E135" s="111"/>
      <c r="F135" s="32" t="s">
        <v>25</v>
      </c>
      <c r="G135" s="91">
        <v>3</v>
      </c>
      <c r="H135" s="32">
        <f t="shared" si="15"/>
        <v>3</v>
      </c>
      <c r="I135" s="32">
        <v>3</v>
      </c>
      <c r="J135" s="47"/>
    </row>
    <row r="136" spans="1:10" ht="12.75" customHeight="1">
      <c r="A136" s="32"/>
      <c r="B136" s="105" t="s">
        <v>57</v>
      </c>
      <c r="C136" s="32" t="s">
        <v>58</v>
      </c>
      <c r="D136" s="110"/>
      <c r="E136" s="111"/>
      <c r="F136" s="32" t="s">
        <v>25</v>
      </c>
      <c r="G136" s="91">
        <v>1</v>
      </c>
      <c r="H136" s="32">
        <f t="shared" si="15"/>
        <v>1</v>
      </c>
      <c r="I136" s="32">
        <v>3</v>
      </c>
      <c r="J136" s="47"/>
    </row>
    <row r="137" spans="1:10" ht="16.5" customHeight="1">
      <c r="A137" s="32"/>
      <c r="B137" s="105" t="s">
        <v>59</v>
      </c>
      <c r="C137" s="32" t="s">
        <v>321</v>
      </c>
      <c r="D137" s="110"/>
      <c r="E137" s="111"/>
      <c r="F137" s="32" t="s">
        <v>25</v>
      </c>
      <c r="G137" s="91">
        <v>2</v>
      </c>
      <c r="H137" s="32">
        <f t="shared" si="15"/>
        <v>2</v>
      </c>
      <c r="I137" s="32">
        <v>3</v>
      </c>
      <c r="J137" s="47"/>
    </row>
    <row r="138" spans="1:10" ht="12.75" customHeight="1">
      <c r="A138" s="101">
        <v>4</v>
      </c>
      <c r="B138" s="102" t="s">
        <v>318</v>
      </c>
      <c r="C138" s="101" t="s">
        <v>24</v>
      </c>
      <c r="D138" s="114" t="s">
        <v>343</v>
      </c>
      <c r="E138" s="32"/>
      <c r="F138" s="101" t="s">
        <v>25</v>
      </c>
      <c r="G138" s="103">
        <v>6</v>
      </c>
      <c r="H138" s="32">
        <f t="shared" si="15"/>
        <v>6</v>
      </c>
      <c r="I138" s="32">
        <v>3</v>
      </c>
      <c r="J138" s="47"/>
    </row>
    <row r="139" spans="1:10" ht="12.75" customHeight="1">
      <c r="A139" s="32"/>
      <c r="B139" s="105" t="s">
        <v>320</v>
      </c>
      <c r="C139" s="32" t="s">
        <v>49</v>
      </c>
      <c r="D139" s="115"/>
      <c r="E139" s="28"/>
      <c r="F139" s="32" t="s">
        <v>25</v>
      </c>
      <c r="G139" s="91">
        <v>1</v>
      </c>
      <c r="H139" s="32">
        <f>G139*H138</f>
        <v>6</v>
      </c>
      <c r="I139" s="32">
        <v>3</v>
      </c>
      <c r="J139" s="47"/>
    </row>
    <row r="140" spans="1:10" ht="12.75" customHeight="1">
      <c r="A140" s="101">
        <v>5</v>
      </c>
      <c r="B140" s="102" t="s">
        <v>318</v>
      </c>
      <c r="C140" s="101" t="s">
        <v>24</v>
      </c>
      <c r="D140" s="114" t="s">
        <v>344</v>
      </c>
      <c r="E140" s="32"/>
      <c r="F140" s="101" t="s">
        <v>25</v>
      </c>
      <c r="G140" s="103">
        <v>3</v>
      </c>
      <c r="H140" s="32">
        <f>G140</f>
        <v>3</v>
      </c>
      <c r="I140" s="32">
        <v>3</v>
      </c>
      <c r="J140" s="47"/>
    </row>
    <row r="141" spans="1:10" ht="12.75" customHeight="1">
      <c r="A141" s="101"/>
      <c r="B141" s="105" t="s">
        <v>326</v>
      </c>
      <c r="C141" s="32" t="s">
        <v>47</v>
      </c>
      <c r="D141" s="116"/>
      <c r="E141" s="32"/>
      <c r="F141" s="117" t="s">
        <v>25</v>
      </c>
      <c r="G141" s="118">
        <v>1</v>
      </c>
      <c r="H141" s="32">
        <f t="shared" ref="H141:H144" si="16">G141*H$140</f>
        <v>3</v>
      </c>
      <c r="I141" s="32">
        <v>3</v>
      </c>
      <c r="J141" s="47"/>
    </row>
    <row r="142" spans="1:10" ht="12.75" customHeight="1">
      <c r="A142" s="101"/>
      <c r="B142" s="105" t="s">
        <v>320</v>
      </c>
      <c r="C142" s="32" t="s">
        <v>49</v>
      </c>
      <c r="D142" s="115"/>
      <c r="E142" s="28"/>
      <c r="F142" s="32" t="s">
        <v>25</v>
      </c>
      <c r="G142" s="91">
        <v>1</v>
      </c>
      <c r="H142" s="32">
        <f t="shared" si="16"/>
        <v>3</v>
      </c>
      <c r="I142" s="32">
        <v>3</v>
      </c>
      <c r="J142" s="47"/>
    </row>
    <row r="143" spans="1:10" ht="12.75" customHeight="1">
      <c r="A143" s="101"/>
      <c r="B143" s="105" t="s">
        <v>55</v>
      </c>
      <c r="C143" s="32" t="s">
        <v>321</v>
      </c>
      <c r="D143" s="115"/>
      <c r="E143" s="111"/>
      <c r="F143" s="32" t="s">
        <v>25</v>
      </c>
      <c r="G143" s="91">
        <v>2</v>
      </c>
      <c r="H143" s="32">
        <f t="shared" si="16"/>
        <v>6</v>
      </c>
      <c r="I143" s="32">
        <v>3</v>
      </c>
      <c r="J143" s="47"/>
    </row>
    <row r="144" spans="1:10" ht="12.75" customHeight="1">
      <c r="A144" s="101"/>
      <c r="B144" s="105" t="s">
        <v>57</v>
      </c>
      <c r="C144" s="32" t="s">
        <v>58</v>
      </c>
      <c r="D144" s="115"/>
      <c r="E144" s="111"/>
      <c r="F144" s="32" t="s">
        <v>25</v>
      </c>
      <c r="G144" s="91">
        <v>1</v>
      </c>
      <c r="H144" s="32">
        <f t="shared" si="16"/>
        <v>3</v>
      </c>
      <c r="I144" s="32">
        <v>3</v>
      </c>
      <c r="J144" s="47"/>
    </row>
    <row r="145" spans="1:10" ht="12.75" customHeight="1">
      <c r="A145" s="103">
        <v>6</v>
      </c>
      <c r="B145" s="102" t="s">
        <v>318</v>
      </c>
      <c r="C145" s="101" t="s">
        <v>24</v>
      </c>
      <c r="D145" s="114" t="s">
        <v>345</v>
      </c>
      <c r="E145" s="32"/>
      <c r="F145" s="101" t="s">
        <v>25</v>
      </c>
      <c r="G145" s="103">
        <v>1</v>
      </c>
      <c r="H145" s="32">
        <f t="shared" ref="H145:H150" si="17">G145</f>
        <v>1</v>
      </c>
      <c r="I145" s="32">
        <v>3</v>
      </c>
      <c r="J145" s="47"/>
    </row>
    <row r="146" spans="1:10" ht="12.75" customHeight="1">
      <c r="A146" s="101"/>
      <c r="B146" s="105" t="s">
        <v>326</v>
      </c>
      <c r="C146" s="32" t="s">
        <v>41</v>
      </c>
      <c r="D146" s="116"/>
      <c r="E146" s="32"/>
      <c r="F146" s="32" t="s">
        <v>25</v>
      </c>
      <c r="G146" s="91">
        <v>1</v>
      </c>
      <c r="H146" s="32">
        <f t="shared" si="17"/>
        <v>1</v>
      </c>
      <c r="I146" s="32">
        <v>3</v>
      </c>
      <c r="J146" s="47"/>
    </row>
    <row r="147" spans="1:10" ht="12.75" customHeight="1">
      <c r="A147" s="101"/>
      <c r="B147" s="105" t="s">
        <v>320</v>
      </c>
      <c r="C147" s="32" t="s">
        <v>49</v>
      </c>
      <c r="D147" s="115"/>
      <c r="E147" s="28"/>
      <c r="F147" s="32" t="s">
        <v>25</v>
      </c>
      <c r="G147" s="91">
        <v>1</v>
      </c>
      <c r="H147" s="32">
        <f t="shared" si="17"/>
        <v>1</v>
      </c>
      <c r="I147" s="32">
        <v>3</v>
      </c>
      <c r="J147" s="47"/>
    </row>
    <row r="148" spans="1:10" ht="12.75" customHeight="1">
      <c r="A148" s="101"/>
      <c r="B148" s="105" t="s">
        <v>55</v>
      </c>
      <c r="C148" s="32" t="s">
        <v>321</v>
      </c>
      <c r="D148" s="115"/>
      <c r="E148" s="28"/>
      <c r="F148" s="32" t="s">
        <v>25</v>
      </c>
      <c r="G148" s="91">
        <v>2</v>
      </c>
      <c r="H148" s="32">
        <f t="shared" si="17"/>
        <v>2</v>
      </c>
      <c r="I148" s="32">
        <v>3</v>
      </c>
      <c r="J148" s="47"/>
    </row>
    <row r="149" spans="1:10" ht="12.75" customHeight="1">
      <c r="A149" s="101"/>
      <c r="B149" s="105" t="s">
        <v>57</v>
      </c>
      <c r="C149" s="32" t="s">
        <v>58</v>
      </c>
      <c r="D149" s="115"/>
      <c r="E149" s="28"/>
      <c r="F149" s="32" t="s">
        <v>25</v>
      </c>
      <c r="G149" s="91">
        <v>1</v>
      </c>
      <c r="H149" s="32">
        <f t="shared" si="17"/>
        <v>1</v>
      </c>
      <c r="I149" s="32">
        <v>3</v>
      </c>
      <c r="J149" s="47"/>
    </row>
    <row r="150" spans="1:10" ht="12.75" customHeight="1">
      <c r="A150" s="103">
        <v>7</v>
      </c>
      <c r="B150" s="102" t="s">
        <v>318</v>
      </c>
      <c r="C150" s="101" t="s">
        <v>24</v>
      </c>
      <c r="D150" s="114" t="s">
        <v>346</v>
      </c>
      <c r="E150" s="32"/>
      <c r="F150" s="101" t="s">
        <v>25</v>
      </c>
      <c r="G150" s="103">
        <v>2</v>
      </c>
      <c r="H150" s="32">
        <f t="shared" si="17"/>
        <v>2</v>
      </c>
      <c r="I150" s="32">
        <v>3</v>
      </c>
      <c r="J150" s="47"/>
    </row>
    <row r="151" spans="1:10" ht="12.75" customHeight="1">
      <c r="A151" s="101"/>
      <c r="B151" s="105" t="s">
        <v>326</v>
      </c>
      <c r="C151" s="32" t="s">
        <v>43</v>
      </c>
      <c r="D151" s="106"/>
      <c r="E151" s="32"/>
      <c r="F151" s="32" t="s">
        <v>25</v>
      </c>
      <c r="G151" s="91">
        <v>1</v>
      </c>
      <c r="H151" s="32">
        <f t="shared" ref="H151:H154" si="18">G151*H$150</f>
        <v>2</v>
      </c>
      <c r="I151" s="32">
        <v>3</v>
      </c>
      <c r="J151" s="47"/>
    </row>
    <row r="152" spans="1:10" ht="12.75" customHeight="1">
      <c r="A152" s="101"/>
      <c r="B152" s="105" t="s">
        <v>320</v>
      </c>
      <c r="C152" s="32" t="s">
        <v>49</v>
      </c>
      <c r="D152" s="110"/>
      <c r="E152" s="28"/>
      <c r="F152" s="32" t="s">
        <v>25</v>
      </c>
      <c r="G152" s="91">
        <v>1</v>
      </c>
      <c r="H152" s="32">
        <f t="shared" si="18"/>
        <v>2</v>
      </c>
      <c r="I152" s="32">
        <v>3</v>
      </c>
      <c r="J152" s="47"/>
    </row>
    <row r="153" spans="1:10" ht="12.75" customHeight="1">
      <c r="A153" s="101"/>
      <c r="B153" s="105" t="s">
        <v>55</v>
      </c>
      <c r="C153" s="32" t="s">
        <v>321</v>
      </c>
      <c r="D153" s="110"/>
      <c r="E153" s="28"/>
      <c r="F153" s="32" t="s">
        <v>25</v>
      </c>
      <c r="G153" s="91">
        <v>4</v>
      </c>
      <c r="H153" s="32">
        <f t="shared" si="18"/>
        <v>8</v>
      </c>
      <c r="I153" s="32">
        <v>3</v>
      </c>
      <c r="J153" s="47"/>
    </row>
    <row r="154" spans="1:10" ht="12.75" customHeight="1">
      <c r="A154" s="101"/>
      <c r="B154" s="105" t="s">
        <v>57</v>
      </c>
      <c r="C154" s="32" t="s">
        <v>58</v>
      </c>
      <c r="D154" s="110"/>
      <c r="E154" s="28"/>
      <c r="F154" s="32" t="s">
        <v>25</v>
      </c>
      <c r="G154" s="91">
        <v>1</v>
      </c>
      <c r="H154" s="32">
        <f t="shared" si="18"/>
        <v>2</v>
      </c>
      <c r="I154" s="32">
        <v>3</v>
      </c>
      <c r="J154" s="47"/>
    </row>
    <row r="155" spans="1:10" ht="12.75" customHeight="1">
      <c r="A155" s="103">
        <v>8</v>
      </c>
      <c r="B155" s="102" t="s">
        <v>318</v>
      </c>
      <c r="C155" s="101" t="s">
        <v>24</v>
      </c>
      <c r="D155" s="104" t="s">
        <v>347</v>
      </c>
      <c r="E155" s="101"/>
      <c r="F155" s="101" t="s">
        <v>25</v>
      </c>
      <c r="G155" s="103">
        <v>1</v>
      </c>
      <c r="H155" s="32">
        <f t="shared" ref="H155:H166" si="19">G155</f>
        <v>1</v>
      </c>
      <c r="I155" s="32">
        <v>3</v>
      </c>
      <c r="J155" s="47"/>
    </row>
    <row r="156" spans="1:10" ht="12.75" customHeight="1">
      <c r="A156" s="47"/>
      <c r="B156" s="124" t="s">
        <v>326</v>
      </c>
      <c r="C156" s="91" t="s">
        <v>40</v>
      </c>
      <c r="D156" s="106"/>
      <c r="E156" s="32"/>
      <c r="F156" s="32" t="s">
        <v>25</v>
      </c>
      <c r="G156" s="91">
        <v>1</v>
      </c>
      <c r="H156" s="32">
        <f t="shared" si="19"/>
        <v>1</v>
      </c>
      <c r="I156" s="32">
        <v>3</v>
      </c>
      <c r="J156" s="47"/>
    </row>
    <row r="157" spans="1:10" ht="12.75" customHeight="1">
      <c r="A157" s="47"/>
      <c r="B157" s="105" t="s">
        <v>320</v>
      </c>
      <c r="C157" s="32" t="s">
        <v>49</v>
      </c>
      <c r="D157" s="110"/>
      <c r="E157" s="28"/>
      <c r="F157" s="32" t="s">
        <v>25</v>
      </c>
      <c r="G157" s="91">
        <v>1</v>
      </c>
      <c r="H157" s="32">
        <f t="shared" si="19"/>
        <v>1</v>
      </c>
      <c r="I157" s="32">
        <v>3</v>
      </c>
      <c r="J157" s="47"/>
    </row>
    <row r="158" spans="1:10" ht="12.75" customHeight="1">
      <c r="A158" s="101"/>
      <c r="B158" s="105" t="s">
        <v>55</v>
      </c>
      <c r="C158" s="32" t="s">
        <v>321</v>
      </c>
      <c r="D158" s="110"/>
      <c r="E158" s="28"/>
      <c r="F158" s="32" t="s">
        <v>25</v>
      </c>
      <c r="G158" s="91">
        <v>2</v>
      </c>
      <c r="H158" s="32">
        <f t="shared" si="19"/>
        <v>2</v>
      </c>
      <c r="I158" s="32">
        <v>3</v>
      </c>
      <c r="J158" s="47"/>
    </row>
    <row r="159" spans="1:10" ht="12.75" customHeight="1">
      <c r="A159" s="101"/>
      <c r="B159" s="105" t="s">
        <v>57</v>
      </c>
      <c r="C159" s="32" t="s">
        <v>58</v>
      </c>
      <c r="D159" s="110"/>
      <c r="E159" s="28"/>
      <c r="F159" s="32" t="s">
        <v>25</v>
      </c>
      <c r="G159" s="91">
        <v>1</v>
      </c>
      <c r="H159" s="32">
        <f t="shared" si="19"/>
        <v>1</v>
      </c>
      <c r="I159" s="32">
        <v>3</v>
      </c>
      <c r="J159" s="47"/>
    </row>
    <row r="160" spans="1:10" ht="12.75" customHeight="1">
      <c r="A160" s="103">
        <f>9</f>
        <v>9</v>
      </c>
      <c r="B160" s="85" t="s">
        <v>60</v>
      </c>
      <c r="C160" s="119" t="s">
        <v>56</v>
      </c>
      <c r="D160" s="28"/>
      <c r="E160" s="28"/>
      <c r="F160" s="32" t="s">
        <v>25</v>
      </c>
      <c r="G160" s="58">
        <f>SUMIFS('свод кабелей'!B$12:O$12,'свод кабелей'!B$1:O$1,I160)*2+SUMIFS(H108:H795,B108:B795,"Пигтейл",I108:I795,I160)</f>
        <v>36</v>
      </c>
      <c r="H160" s="32">
        <f t="shared" si="19"/>
        <v>36</v>
      </c>
      <c r="I160" s="32">
        <v>3</v>
      </c>
      <c r="J160" s="47"/>
    </row>
    <row r="161" spans="1:10" ht="12.75" customHeight="1">
      <c r="A161" s="147">
        <f>A160+1</f>
        <v>10</v>
      </c>
      <c r="B161" s="120" t="s">
        <v>63</v>
      </c>
      <c r="C161" s="30" t="s">
        <v>64</v>
      </c>
      <c r="D161" s="28"/>
      <c r="E161" s="28"/>
      <c r="F161" s="32" t="s">
        <v>25</v>
      </c>
      <c r="G161" s="91">
        <v>15</v>
      </c>
      <c r="H161" s="32">
        <f t="shared" si="19"/>
        <v>15</v>
      </c>
      <c r="I161" s="32">
        <v>3</v>
      </c>
      <c r="J161" s="47"/>
    </row>
    <row r="162" spans="1:10" ht="12.75" customHeight="1">
      <c r="A162" s="147">
        <f t="shared" ref="A162:A166" si="20">A161+1</f>
        <v>11</v>
      </c>
      <c r="B162" s="120" t="s">
        <v>63</v>
      </c>
      <c r="C162" s="30" t="s">
        <v>65</v>
      </c>
      <c r="D162" s="28"/>
      <c r="E162" s="28"/>
      <c r="F162" s="32" t="s">
        <v>25</v>
      </c>
      <c r="G162" s="57">
        <f>G166-SUMIFS(G112:G799,B112:B799,"Шкаф ПОН в составе",I112:I799,I162)-G161</f>
        <v>13</v>
      </c>
      <c r="H162" s="32">
        <f t="shared" si="19"/>
        <v>13</v>
      </c>
      <c r="I162" s="32">
        <v>3</v>
      </c>
      <c r="J162" s="47"/>
    </row>
    <row r="163" spans="1:10" ht="12.75" customHeight="1">
      <c r="A163" s="147">
        <f t="shared" si="20"/>
        <v>12</v>
      </c>
      <c r="B163" s="120" t="s">
        <v>66</v>
      </c>
      <c r="C163" s="30" t="s">
        <v>67</v>
      </c>
      <c r="D163" s="28"/>
      <c r="E163" s="28"/>
      <c r="F163" s="32" t="s">
        <v>25</v>
      </c>
      <c r="G163" s="57">
        <f>G161*2+G162*4</f>
        <v>82</v>
      </c>
      <c r="H163" s="32">
        <f t="shared" si="19"/>
        <v>82</v>
      </c>
      <c r="I163" s="32">
        <v>3</v>
      </c>
      <c r="J163" s="47"/>
    </row>
    <row r="164" spans="1:10" ht="12.75" customHeight="1">
      <c r="A164" s="147">
        <f t="shared" si="20"/>
        <v>13</v>
      </c>
      <c r="B164" s="120" t="s">
        <v>68</v>
      </c>
      <c r="C164" s="30" t="s">
        <v>69</v>
      </c>
      <c r="D164" s="28"/>
      <c r="E164" s="28"/>
      <c r="F164" s="32" t="s">
        <v>25</v>
      </c>
      <c r="G164" s="91">
        <f>SUMIFS(G$3:G$997,C$3:C$997,"SNR-24",I$3:I$997,I161)</f>
        <v>14</v>
      </c>
      <c r="H164" s="32">
        <f t="shared" si="19"/>
        <v>14</v>
      </c>
      <c r="I164" s="32">
        <v>3</v>
      </c>
      <c r="J164" s="47"/>
    </row>
    <row r="165" spans="1:10" ht="12.75" customHeight="1">
      <c r="A165" s="147">
        <f t="shared" si="20"/>
        <v>14</v>
      </c>
      <c r="B165" s="121" t="s">
        <v>332</v>
      </c>
      <c r="C165" s="30" t="s">
        <v>71</v>
      </c>
      <c r="D165" s="122"/>
      <c r="E165" s="122"/>
      <c r="F165" s="123" t="s">
        <v>25</v>
      </c>
      <c r="G165" s="96">
        <f>G161+G162*2+SUMIFS(G112:G799,B112:B799,"Шкаф ПОН в составе",I112:I799,I162)*2</f>
        <v>73</v>
      </c>
      <c r="H165" s="32">
        <f t="shared" si="19"/>
        <v>73</v>
      </c>
      <c r="I165" s="32">
        <v>3</v>
      </c>
      <c r="J165" s="47"/>
    </row>
    <row r="166" spans="1:10" ht="12.75" customHeight="1">
      <c r="A166" s="147">
        <f t="shared" si="20"/>
        <v>15</v>
      </c>
      <c r="B166" s="28" t="s">
        <v>72</v>
      </c>
      <c r="C166" s="32"/>
      <c r="D166" s="28"/>
      <c r="E166" s="109"/>
      <c r="F166" s="188" t="s">
        <v>25</v>
      </c>
      <c r="G166" s="100">
        <v>44</v>
      </c>
      <c r="H166" s="32">
        <f t="shared" si="19"/>
        <v>44</v>
      </c>
      <c r="I166" s="32">
        <v>3</v>
      </c>
      <c r="J166" s="47"/>
    </row>
    <row r="167" spans="1:10" ht="12.75" hidden="1" customHeight="1">
      <c r="A167" s="45" t="s">
        <v>313</v>
      </c>
      <c r="B167" s="45" t="s">
        <v>19</v>
      </c>
      <c r="C167" s="45" t="s">
        <v>20</v>
      </c>
      <c r="D167" s="45" t="s">
        <v>314</v>
      </c>
      <c r="E167" s="45" t="s">
        <v>315</v>
      </c>
      <c r="F167" s="187" t="s">
        <v>21</v>
      </c>
      <c r="G167" s="46" t="s">
        <v>316</v>
      </c>
      <c r="H167" s="46" t="s">
        <v>317</v>
      </c>
      <c r="I167" s="45" t="s">
        <v>79</v>
      </c>
      <c r="J167" s="47"/>
    </row>
    <row r="168" spans="1:10" ht="12.75" hidden="1" customHeight="1">
      <c r="A168" s="101">
        <v>1</v>
      </c>
      <c r="B168" s="102" t="s">
        <v>318</v>
      </c>
      <c r="C168" s="103" t="s">
        <v>27</v>
      </c>
      <c r="D168" s="104" t="s">
        <v>348</v>
      </c>
      <c r="E168" s="101"/>
      <c r="F168" s="101" t="s">
        <v>25</v>
      </c>
      <c r="G168" s="103">
        <v>1</v>
      </c>
      <c r="H168" s="32">
        <f t="shared" ref="H168:H191" si="21">G168</f>
        <v>1</v>
      </c>
      <c r="I168" s="91">
        <v>4</v>
      </c>
      <c r="J168" s="47"/>
    </row>
    <row r="169" spans="1:10" ht="12.75" hidden="1" customHeight="1">
      <c r="A169" s="32"/>
      <c r="B169" s="105" t="s">
        <v>28</v>
      </c>
      <c r="C169" s="55" t="s">
        <v>35</v>
      </c>
      <c r="D169" s="106"/>
      <c r="E169" s="32"/>
      <c r="F169" s="32" t="s">
        <v>25</v>
      </c>
      <c r="G169" s="91">
        <v>1</v>
      </c>
      <c r="H169" s="32">
        <f t="shared" si="21"/>
        <v>1</v>
      </c>
      <c r="I169" s="91">
        <v>4</v>
      </c>
      <c r="J169" s="47"/>
    </row>
    <row r="170" spans="1:10" ht="12.75" hidden="1" customHeight="1">
      <c r="A170" s="32"/>
      <c r="B170" s="107" t="s">
        <v>28</v>
      </c>
      <c r="C170" s="55" t="s">
        <v>34</v>
      </c>
      <c r="D170" s="108"/>
      <c r="E170" s="32"/>
      <c r="F170" s="32" t="s">
        <v>25</v>
      </c>
      <c r="G170" s="91">
        <v>1</v>
      </c>
      <c r="H170" s="32">
        <f t="shared" si="21"/>
        <v>1</v>
      </c>
      <c r="I170" s="91">
        <v>4</v>
      </c>
      <c r="J170" s="47"/>
    </row>
    <row r="171" spans="1:10" ht="12.75" hidden="1" customHeight="1">
      <c r="A171" s="32"/>
      <c r="B171" s="107" t="s">
        <v>28</v>
      </c>
      <c r="C171" s="73" t="s">
        <v>33</v>
      </c>
      <c r="D171" s="108"/>
      <c r="E171" s="32"/>
      <c r="F171" s="32" t="s">
        <v>25</v>
      </c>
      <c r="G171" s="91">
        <v>1</v>
      </c>
      <c r="H171" s="32">
        <f t="shared" si="21"/>
        <v>1</v>
      </c>
      <c r="I171" s="91">
        <v>4</v>
      </c>
      <c r="J171" s="47"/>
    </row>
    <row r="172" spans="1:10" ht="12.75" hidden="1" customHeight="1">
      <c r="A172" s="32"/>
      <c r="B172" s="107" t="s">
        <v>28</v>
      </c>
      <c r="C172" s="55" t="s">
        <v>31</v>
      </c>
      <c r="D172" s="108"/>
      <c r="E172" s="32"/>
      <c r="F172" s="32" t="s">
        <v>25</v>
      </c>
      <c r="G172" s="91">
        <v>1</v>
      </c>
      <c r="H172" s="32">
        <f t="shared" si="21"/>
        <v>1</v>
      </c>
      <c r="I172" s="91">
        <v>4</v>
      </c>
      <c r="J172" s="47"/>
    </row>
    <row r="173" spans="1:10" ht="12.75" hidden="1" customHeight="1">
      <c r="A173" s="109"/>
      <c r="B173" s="105" t="s">
        <v>320</v>
      </c>
      <c r="C173" s="32" t="s">
        <v>49</v>
      </c>
      <c r="D173" s="110"/>
      <c r="E173" s="111"/>
      <c r="F173" s="32" t="s">
        <v>25</v>
      </c>
      <c r="G173" s="91">
        <v>1</v>
      </c>
      <c r="H173" s="32">
        <f t="shared" si="21"/>
        <v>1</v>
      </c>
      <c r="I173" s="91">
        <v>4</v>
      </c>
      <c r="J173" s="47"/>
    </row>
    <row r="174" spans="1:10" ht="12.75" hidden="1" customHeight="1">
      <c r="A174" s="109"/>
      <c r="B174" s="105" t="s">
        <v>55</v>
      </c>
      <c r="C174" s="32" t="s">
        <v>321</v>
      </c>
      <c r="D174" s="110"/>
      <c r="E174" s="111"/>
      <c r="F174" s="32" t="s">
        <v>25</v>
      </c>
      <c r="G174" s="91">
        <v>3</v>
      </c>
      <c r="H174" s="32">
        <f t="shared" si="21"/>
        <v>3</v>
      </c>
      <c r="I174" s="91">
        <v>4</v>
      </c>
      <c r="J174" s="47"/>
    </row>
    <row r="175" spans="1:10" ht="12.75" hidden="1" customHeight="1">
      <c r="A175" s="109"/>
      <c r="B175" s="105" t="s">
        <v>57</v>
      </c>
      <c r="C175" s="32" t="s">
        <v>58</v>
      </c>
      <c r="D175" s="110"/>
      <c r="E175" s="111"/>
      <c r="F175" s="32" t="s">
        <v>25</v>
      </c>
      <c r="G175" s="91">
        <v>1</v>
      </c>
      <c r="H175" s="32">
        <f t="shared" si="21"/>
        <v>1</v>
      </c>
      <c r="I175" s="91">
        <v>4</v>
      </c>
      <c r="J175" s="47"/>
    </row>
    <row r="176" spans="1:10" ht="12.75" hidden="1" customHeight="1">
      <c r="A176" s="109"/>
      <c r="B176" s="105" t="s">
        <v>59</v>
      </c>
      <c r="C176" s="32" t="s">
        <v>321</v>
      </c>
      <c r="D176" s="110"/>
      <c r="E176" s="111"/>
      <c r="F176" s="32" t="s">
        <v>25</v>
      </c>
      <c r="G176" s="91">
        <v>4</v>
      </c>
      <c r="H176" s="32">
        <f t="shared" si="21"/>
        <v>4</v>
      </c>
      <c r="I176" s="91">
        <v>4</v>
      </c>
      <c r="J176" s="47"/>
    </row>
    <row r="177" spans="1:10" ht="12.75" hidden="1" customHeight="1">
      <c r="A177" s="101">
        <v>2</v>
      </c>
      <c r="B177" s="112" t="s">
        <v>318</v>
      </c>
      <c r="C177" s="101" t="s">
        <v>24</v>
      </c>
      <c r="D177" s="113" t="s">
        <v>349</v>
      </c>
      <c r="E177" s="101"/>
      <c r="F177" s="101" t="s">
        <v>25</v>
      </c>
      <c r="G177" s="103">
        <v>1</v>
      </c>
      <c r="H177" s="32">
        <f t="shared" si="21"/>
        <v>1</v>
      </c>
      <c r="I177" s="91">
        <v>4</v>
      </c>
      <c r="J177" s="47"/>
    </row>
    <row r="178" spans="1:10" ht="12.75" hidden="1" customHeight="1">
      <c r="A178" s="32"/>
      <c r="B178" s="105" t="s">
        <v>28</v>
      </c>
      <c r="C178" s="55" t="s">
        <v>33</v>
      </c>
      <c r="D178" s="106"/>
      <c r="E178" s="32"/>
      <c r="F178" s="32" t="s">
        <v>25</v>
      </c>
      <c r="G178" s="91">
        <v>1</v>
      </c>
      <c r="H178" s="32">
        <f t="shared" si="21"/>
        <v>1</v>
      </c>
      <c r="I178" s="91">
        <v>4</v>
      </c>
      <c r="J178" s="47"/>
    </row>
    <row r="179" spans="1:10" ht="12.75" hidden="1" customHeight="1">
      <c r="A179" s="32"/>
      <c r="B179" s="105" t="s">
        <v>28</v>
      </c>
      <c r="C179" s="55" t="s">
        <v>37</v>
      </c>
      <c r="D179" s="106"/>
      <c r="E179" s="32"/>
      <c r="F179" s="32" t="s">
        <v>25</v>
      </c>
      <c r="G179" s="91">
        <v>1</v>
      </c>
      <c r="H179" s="32">
        <f t="shared" si="21"/>
        <v>1</v>
      </c>
      <c r="I179" s="91">
        <v>4</v>
      </c>
      <c r="J179" s="47"/>
    </row>
    <row r="180" spans="1:10" ht="12.75" hidden="1" customHeight="1">
      <c r="A180" s="32"/>
      <c r="B180" s="105" t="s">
        <v>320</v>
      </c>
      <c r="C180" s="32" t="s">
        <v>49</v>
      </c>
      <c r="D180" s="110"/>
      <c r="E180" s="28"/>
      <c r="F180" s="32" t="s">
        <v>25</v>
      </c>
      <c r="G180" s="91">
        <v>1</v>
      </c>
      <c r="H180" s="32">
        <f t="shared" si="21"/>
        <v>1</v>
      </c>
      <c r="I180" s="91">
        <v>4</v>
      </c>
      <c r="J180" s="47"/>
    </row>
    <row r="181" spans="1:10" ht="12.75" hidden="1" customHeight="1">
      <c r="A181" s="32"/>
      <c r="B181" s="105" t="s">
        <v>55</v>
      </c>
      <c r="C181" s="32" t="s">
        <v>321</v>
      </c>
      <c r="D181" s="110"/>
      <c r="E181" s="111"/>
      <c r="F181" s="32" t="s">
        <v>25</v>
      </c>
      <c r="G181" s="91">
        <v>2</v>
      </c>
      <c r="H181" s="32">
        <f t="shared" si="21"/>
        <v>2</v>
      </c>
      <c r="I181" s="91">
        <v>4</v>
      </c>
      <c r="J181" s="47"/>
    </row>
    <row r="182" spans="1:10" ht="12.75" hidden="1" customHeight="1">
      <c r="A182" s="32"/>
      <c r="B182" s="105" t="s">
        <v>57</v>
      </c>
      <c r="C182" s="32" t="s">
        <v>58</v>
      </c>
      <c r="D182" s="110"/>
      <c r="E182" s="111"/>
      <c r="F182" s="32" t="s">
        <v>25</v>
      </c>
      <c r="G182" s="91">
        <v>1</v>
      </c>
      <c r="H182" s="32">
        <f t="shared" si="21"/>
        <v>1</v>
      </c>
      <c r="I182" s="91">
        <v>4</v>
      </c>
      <c r="J182" s="47"/>
    </row>
    <row r="183" spans="1:10" ht="12.75" hidden="1" customHeight="1">
      <c r="A183" s="32"/>
      <c r="B183" s="105" t="s">
        <v>59</v>
      </c>
      <c r="C183" s="32" t="s">
        <v>321</v>
      </c>
      <c r="D183" s="110"/>
      <c r="E183" s="111"/>
      <c r="F183" s="32" t="s">
        <v>25</v>
      </c>
      <c r="G183" s="91">
        <v>2</v>
      </c>
      <c r="H183" s="32">
        <f t="shared" si="21"/>
        <v>2</v>
      </c>
      <c r="I183" s="91">
        <v>4</v>
      </c>
      <c r="J183" s="47"/>
    </row>
    <row r="184" spans="1:10" ht="12.75" hidden="1" customHeight="1">
      <c r="A184" s="101">
        <v>3</v>
      </c>
      <c r="B184" s="102" t="s">
        <v>318</v>
      </c>
      <c r="C184" s="101" t="s">
        <v>24</v>
      </c>
      <c r="D184" s="104" t="s">
        <v>350</v>
      </c>
      <c r="E184" s="32"/>
      <c r="F184" s="101" t="s">
        <v>25</v>
      </c>
      <c r="G184" s="103">
        <v>1</v>
      </c>
      <c r="H184" s="32">
        <f t="shared" si="21"/>
        <v>1</v>
      </c>
      <c r="I184" s="91">
        <v>4</v>
      </c>
      <c r="J184" s="47"/>
    </row>
    <row r="185" spans="1:10" ht="12.75" hidden="1" customHeight="1">
      <c r="A185" s="101"/>
      <c r="B185" s="105" t="s">
        <v>28</v>
      </c>
      <c r="C185" s="55" t="s">
        <v>33</v>
      </c>
      <c r="D185" s="106"/>
      <c r="E185" s="32"/>
      <c r="F185" s="32" t="s">
        <v>25</v>
      </c>
      <c r="G185" s="91">
        <v>1</v>
      </c>
      <c r="H185" s="32">
        <f t="shared" si="21"/>
        <v>1</v>
      </c>
      <c r="I185" s="91">
        <v>4</v>
      </c>
      <c r="J185" s="47"/>
    </row>
    <row r="186" spans="1:10" ht="12.75" hidden="1" customHeight="1">
      <c r="A186" s="101"/>
      <c r="B186" s="105" t="s">
        <v>28</v>
      </c>
      <c r="C186" s="55" t="s">
        <v>37</v>
      </c>
      <c r="D186" s="106"/>
      <c r="E186" s="32"/>
      <c r="F186" s="32" t="s">
        <v>25</v>
      </c>
      <c r="G186" s="91">
        <v>1</v>
      </c>
      <c r="H186" s="32">
        <f t="shared" si="21"/>
        <v>1</v>
      </c>
      <c r="I186" s="91">
        <v>4</v>
      </c>
      <c r="J186" s="47"/>
    </row>
    <row r="187" spans="1:10" ht="12.75" hidden="1" customHeight="1">
      <c r="A187" s="101"/>
      <c r="B187" s="105" t="s">
        <v>320</v>
      </c>
      <c r="C187" s="32" t="s">
        <v>49</v>
      </c>
      <c r="D187" s="110"/>
      <c r="E187" s="28"/>
      <c r="F187" s="32" t="s">
        <v>25</v>
      </c>
      <c r="G187" s="91">
        <v>1</v>
      </c>
      <c r="H187" s="32">
        <f t="shared" si="21"/>
        <v>1</v>
      </c>
      <c r="I187" s="91">
        <v>4</v>
      </c>
      <c r="J187" s="47"/>
    </row>
    <row r="188" spans="1:10" ht="12.75" hidden="1" customHeight="1">
      <c r="A188" s="32"/>
      <c r="B188" s="105" t="s">
        <v>55</v>
      </c>
      <c r="C188" s="32" t="s">
        <v>321</v>
      </c>
      <c r="D188" s="110"/>
      <c r="E188" s="111"/>
      <c r="F188" s="32" t="s">
        <v>25</v>
      </c>
      <c r="G188" s="91">
        <v>3</v>
      </c>
      <c r="H188" s="32">
        <f t="shared" si="21"/>
        <v>3</v>
      </c>
      <c r="I188" s="91">
        <v>4</v>
      </c>
      <c r="J188" s="47"/>
    </row>
    <row r="189" spans="1:10" ht="12.75" hidden="1" customHeight="1">
      <c r="A189" s="32"/>
      <c r="B189" s="105" t="s">
        <v>57</v>
      </c>
      <c r="C189" s="32" t="s">
        <v>58</v>
      </c>
      <c r="D189" s="110"/>
      <c r="E189" s="111"/>
      <c r="F189" s="32" t="s">
        <v>25</v>
      </c>
      <c r="G189" s="91">
        <v>1</v>
      </c>
      <c r="H189" s="32">
        <f t="shared" si="21"/>
        <v>1</v>
      </c>
      <c r="I189" s="91">
        <v>4</v>
      </c>
      <c r="J189" s="47"/>
    </row>
    <row r="190" spans="1:10" ht="12.75" hidden="1" customHeight="1">
      <c r="A190" s="32"/>
      <c r="B190" s="105" t="s">
        <v>59</v>
      </c>
      <c r="C190" s="32" t="s">
        <v>321</v>
      </c>
      <c r="D190" s="110"/>
      <c r="E190" s="111"/>
      <c r="F190" s="32" t="s">
        <v>25</v>
      </c>
      <c r="G190" s="91">
        <v>2</v>
      </c>
      <c r="H190" s="32">
        <f t="shared" si="21"/>
        <v>2</v>
      </c>
      <c r="I190" s="91">
        <v>4</v>
      </c>
      <c r="J190" s="47"/>
    </row>
    <row r="191" spans="1:10" ht="12.75" hidden="1" customHeight="1">
      <c r="A191" s="101">
        <v>4</v>
      </c>
      <c r="B191" s="102" t="s">
        <v>318</v>
      </c>
      <c r="C191" s="101" t="s">
        <v>24</v>
      </c>
      <c r="D191" s="114" t="s">
        <v>351</v>
      </c>
      <c r="E191" s="32"/>
      <c r="F191" s="101" t="s">
        <v>25</v>
      </c>
      <c r="G191" s="103">
        <v>6</v>
      </c>
      <c r="H191" s="32">
        <f t="shared" si="21"/>
        <v>6</v>
      </c>
      <c r="I191" s="91">
        <v>4</v>
      </c>
      <c r="J191" s="47"/>
    </row>
    <row r="192" spans="1:10" ht="12.75" hidden="1" customHeight="1">
      <c r="A192" s="32"/>
      <c r="B192" s="105" t="s">
        <v>320</v>
      </c>
      <c r="C192" s="32" t="s">
        <v>49</v>
      </c>
      <c r="D192" s="115"/>
      <c r="E192" s="28"/>
      <c r="F192" s="32" t="s">
        <v>25</v>
      </c>
      <c r="G192" s="91">
        <v>1</v>
      </c>
      <c r="H192" s="32">
        <f>G192*H191</f>
        <v>6</v>
      </c>
      <c r="I192" s="91">
        <v>4</v>
      </c>
      <c r="J192" s="47"/>
    </row>
    <row r="193" spans="1:10" ht="12.75" hidden="1" customHeight="1">
      <c r="A193" s="101">
        <v>5</v>
      </c>
      <c r="B193" s="102" t="s">
        <v>318</v>
      </c>
      <c r="C193" s="101" t="s">
        <v>24</v>
      </c>
      <c r="D193" s="114" t="s">
        <v>352</v>
      </c>
      <c r="E193" s="32"/>
      <c r="F193" s="101" t="s">
        <v>25</v>
      </c>
      <c r="G193" s="103">
        <v>4</v>
      </c>
      <c r="H193" s="32">
        <f>G193</f>
        <v>4</v>
      </c>
      <c r="I193" s="91">
        <v>4</v>
      </c>
      <c r="J193" s="47"/>
    </row>
    <row r="194" spans="1:10" ht="12.75" hidden="1" customHeight="1">
      <c r="A194" s="101"/>
      <c r="B194" s="105" t="s">
        <v>326</v>
      </c>
      <c r="C194" s="32" t="s">
        <v>47</v>
      </c>
      <c r="D194" s="116"/>
      <c r="E194" s="32"/>
      <c r="F194" s="117" t="s">
        <v>25</v>
      </c>
      <c r="G194" s="118">
        <v>1</v>
      </c>
      <c r="H194" s="32">
        <f t="shared" ref="H194:H197" si="22">G194*$H$193</f>
        <v>4</v>
      </c>
      <c r="I194" s="91">
        <v>4</v>
      </c>
      <c r="J194" s="47"/>
    </row>
    <row r="195" spans="1:10" ht="12.75" hidden="1" customHeight="1">
      <c r="A195" s="101"/>
      <c r="B195" s="105" t="s">
        <v>320</v>
      </c>
      <c r="C195" s="32" t="s">
        <v>49</v>
      </c>
      <c r="D195" s="115"/>
      <c r="E195" s="28"/>
      <c r="F195" s="32" t="s">
        <v>25</v>
      </c>
      <c r="G195" s="91">
        <v>1</v>
      </c>
      <c r="H195" s="32">
        <f t="shared" si="22"/>
        <v>4</v>
      </c>
      <c r="I195" s="91">
        <v>4</v>
      </c>
      <c r="J195" s="47"/>
    </row>
    <row r="196" spans="1:10" ht="12.75" hidden="1" customHeight="1">
      <c r="A196" s="101"/>
      <c r="B196" s="105" t="s">
        <v>55</v>
      </c>
      <c r="C196" s="32" t="s">
        <v>321</v>
      </c>
      <c r="D196" s="115"/>
      <c r="E196" s="111"/>
      <c r="F196" s="32" t="s">
        <v>25</v>
      </c>
      <c r="G196" s="91">
        <v>2</v>
      </c>
      <c r="H196" s="32">
        <f t="shared" si="22"/>
        <v>8</v>
      </c>
      <c r="I196" s="91">
        <v>4</v>
      </c>
      <c r="J196" s="47"/>
    </row>
    <row r="197" spans="1:10" ht="12.75" hidden="1" customHeight="1">
      <c r="A197" s="101"/>
      <c r="B197" s="105" t="s">
        <v>57</v>
      </c>
      <c r="C197" s="32" t="s">
        <v>58</v>
      </c>
      <c r="D197" s="115"/>
      <c r="E197" s="111"/>
      <c r="F197" s="32" t="s">
        <v>25</v>
      </c>
      <c r="G197" s="91">
        <v>1</v>
      </c>
      <c r="H197" s="32">
        <f t="shared" si="22"/>
        <v>4</v>
      </c>
      <c r="I197" s="91">
        <v>4</v>
      </c>
      <c r="J197" s="47"/>
    </row>
    <row r="198" spans="1:10" ht="12.75" hidden="1" customHeight="1">
      <c r="A198" s="103">
        <v>6</v>
      </c>
      <c r="B198" s="102" t="s">
        <v>318</v>
      </c>
      <c r="C198" s="101" t="s">
        <v>24</v>
      </c>
      <c r="D198" s="114" t="s">
        <v>353</v>
      </c>
      <c r="E198" s="32"/>
      <c r="F198" s="101" t="s">
        <v>25</v>
      </c>
      <c r="G198" s="103">
        <v>3</v>
      </c>
      <c r="H198" s="32">
        <f>G198</f>
        <v>3</v>
      </c>
      <c r="I198" s="91">
        <v>4</v>
      </c>
      <c r="J198" s="47"/>
    </row>
    <row r="199" spans="1:10" ht="12.75" hidden="1" customHeight="1">
      <c r="A199" s="101"/>
      <c r="B199" s="105" t="s">
        <v>326</v>
      </c>
      <c r="C199" s="91" t="s">
        <v>43</v>
      </c>
      <c r="D199" s="116"/>
      <c r="E199" s="32"/>
      <c r="F199" s="32" t="s">
        <v>25</v>
      </c>
      <c r="G199" s="91">
        <v>1</v>
      </c>
      <c r="H199" s="32">
        <f t="shared" ref="H199:H202" si="23">G199*H$198</f>
        <v>3</v>
      </c>
      <c r="I199" s="91">
        <v>4</v>
      </c>
      <c r="J199" s="47"/>
    </row>
    <row r="200" spans="1:10" ht="12.75" hidden="1" customHeight="1">
      <c r="A200" s="101"/>
      <c r="B200" s="105" t="s">
        <v>320</v>
      </c>
      <c r="C200" s="32" t="s">
        <v>49</v>
      </c>
      <c r="D200" s="115"/>
      <c r="E200" s="28"/>
      <c r="F200" s="32" t="s">
        <v>25</v>
      </c>
      <c r="G200" s="91">
        <v>1</v>
      </c>
      <c r="H200" s="32">
        <f t="shared" si="23"/>
        <v>3</v>
      </c>
      <c r="I200" s="91">
        <v>4</v>
      </c>
      <c r="J200" s="47"/>
    </row>
    <row r="201" spans="1:10" ht="12.75" hidden="1" customHeight="1">
      <c r="A201" s="101"/>
      <c r="B201" s="105" t="s">
        <v>55</v>
      </c>
      <c r="C201" s="32" t="s">
        <v>321</v>
      </c>
      <c r="D201" s="115"/>
      <c r="E201" s="28"/>
      <c r="F201" s="32" t="s">
        <v>25</v>
      </c>
      <c r="G201" s="91">
        <v>2</v>
      </c>
      <c r="H201" s="32">
        <f t="shared" si="23"/>
        <v>6</v>
      </c>
      <c r="I201" s="91">
        <v>4</v>
      </c>
      <c r="J201" s="47"/>
    </row>
    <row r="202" spans="1:10" ht="12.75" hidden="1" customHeight="1">
      <c r="A202" s="101"/>
      <c r="B202" s="105" t="s">
        <v>57</v>
      </c>
      <c r="C202" s="32" t="s">
        <v>58</v>
      </c>
      <c r="D202" s="115"/>
      <c r="E202" s="28"/>
      <c r="F202" s="32" t="s">
        <v>25</v>
      </c>
      <c r="G202" s="91">
        <v>1</v>
      </c>
      <c r="H202" s="32">
        <f t="shared" si="23"/>
        <v>3</v>
      </c>
      <c r="I202" s="91">
        <v>4</v>
      </c>
      <c r="J202" s="47"/>
    </row>
    <row r="203" spans="1:10" ht="12.75" hidden="1" customHeight="1">
      <c r="A203" s="103">
        <v>7</v>
      </c>
      <c r="B203" s="85" t="s">
        <v>60</v>
      </c>
      <c r="C203" s="119" t="s">
        <v>56</v>
      </c>
      <c r="D203" s="28"/>
      <c r="E203" s="28"/>
      <c r="F203" s="32" t="s">
        <v>25</v>
      </c>
      <c r="G203" s="58">
        <f>SUMIFS('свод кабелей'!B$12:O$12,'свод кабелей'!B$1:O$1,I203)*2+SUMIFS(H152:H838,B152:B838,"Пигтейл",I152:I838,I203)</f>
        <v>36</v>
      </c>
      <c r="H203" s="32">
        <f t="shared" ref="H203:H210" si="24">G203</f>
        <v>36</v>
      </c>
      <c r="I203" s="91">
        <v>4</v>
      </c>
      <c r="J203" s="47"/>
    </row>
    <row r="204" spans="1:10" ht="12.75" hidden="1" customHeight="1">
      <c r="A204" s="103">
        <f t="shared" ref="A204:A210" si="25">A203+1</f>
        <v>8</v>
      </c>
      <c r="B204" s="85" t="s">
        <v>61</v>
      </c>
      <c r="C204" s="119" t="s">
        <v>62</v>
      </c>
      <c r="D204" s="28"/>
      <c r="E204" s="28"/>
      <c r="F204" s="32" t="s">
        <v>25</v>
      </c>
      <c r="G204" s="91">
        <v>0</v>
      </c>
      <c r="H204" s="32">
        <f t="shared" si="24"/>
        <v>0</v>
      </c>
      <c r="I204" s="91">
        <v>4</v>
      </c>
      <c r="J204" s="47"/>
    </row>
    <row r="205" spans="1:10" ht="12.75" hidden="1" customHeight="1">
      <c r="A205" s="103">
        <f t="shared" si="25"/>
        <v>9</v>
      </c>
      <c r="B205" s="120" t="s">
        <v>63</v>
      </c>
      <c r="C205" s="30" t="s">
        <v>64</v>
      </c>
      <c r="D205" s="28"/>
      <c r="E205" s="28"/>
      <c r="F205" s="32" t="s">
        <v>25</v>
      </c>
      <c r="G205" s="91">
        <v>20</v>
      </c>
      <c r="H205" s="32">
        <f t="shared" si="24"/>
        <v>20</v>
      </c>
      <c r="I205" s="91">
        <v>4</v>
      </c>
      <c r="J205" s="47"/>
    </row>
    <row r="206" spans="1:10" ht="12.75" hidden="1" customHeight="1">
      <c r="A206" s="103">
        <f t="shared" si="25"/>
        <v>10</v>
      </c>
      <c r="B206" s="120" t="s">
        <v>63</v>
      </c>
      <c r="C206" s="30" t="s">
        <v>65</v>
      </c>
      <c r="D206" s="28"/>
      <c r="E206" s="28"/>
      <c r="F206" s="32" t="s">
        <v>25</v>
      </c>
      <c r="G206" s="57">
        <f>G210-SUMIFS(G160:G847,B160:B847,"Шкаф ПОН в составе",I160:I847,I206)-G205</f>
        <v>9</v>
      </c>
      <c r="H206" s="32">
        <f t="shared" si="24"/>
        <v>9</v>
      </c>
      <c r="I206" s="91">
        <v>4</v>
      </c>
      <c r="J206" s="47"/>
    </row>
    <row r="207" spans="1:10" ht="12.75" hidden="1" customHeight="1">
      <c r="A207" s="103">
        <f t="shared" si="25"/>
        <v>11</v>
      </c>
      <c r="B207" s="120" t="s">
        <v>66</v>
      </c>
      <c r="C207" s="30" t="s">
        <v>67</v>
      </c>
      <c r="D207" s="28"/>
      <c r="E207" s="28"/>
      <c r="F207" s="32" t="s">
        <v>25</v>
      </c>
      <c r="G207" s="57">
        <f>G205*2+G206*4</f>
        <v>76</v>
      </c>
      <c r="H207" s="32">
        <f t="shared" si="24"/>
        <v>76</v>
      </c>
      <c r="I207" s="91">
        <v>4</v>
      </c>
      <c r="J207" s="47"/>
    </row>
    <row r="208" spans="1:10" ht="12.75" hidden="1" customHeight="1">
      <c r="A208" s="103">
        <f t="shared" si="25"/>
        <v>12</v>
      </c>
      <c r="B208" s="120" t="s">
        <v>68</v>
      </c>
      <c r="C208" s="30" t="s">
        <v>69</v>
      </c>
      <c r="D208" s="28"/>
      <c r="E208" s="28"/>
      <c r="F208" s="32" t="s">
        <v>25</v>
      </c>
      <c r="G208" s="91">
        <f>SUMIFS(G$3:G$997,C$3:C$997,"SNR-24",I$3:I$997,I205)</f>
        <v>15</v>
      </c>
      <c r="H208" s="32">
        <f t="shared" si="24"/>
        <v>15</v>
      </c>
      <c r="I208" s="91">
        <v>4</v>
      </c>
      <c r="J208" s="47"/>
    </row>
    <row r="209" spans="1:10" ht="12.75" hidden="1" customHeight="1">
      <c r="A209" s="103">
        <f t="shared" si="25"/>
        <v>13</v>
      </c>
      <c r="B209" s="121" t="s">
        <v>332</v>
      </c>
      <c r="C209" s="30" t="s">
        <v>71</v>
      </c>
      <c r="D209" s="122"/>
      <c r="E209" s="122"/>
      <c r="F209" s="123" t="s">
        <v>25</v>
      </c>
      <c r="G209" s="96">
        <f>G205+G206*2+SUMIFS(G160:G847,B160:B847,"Шкаф ПОН в составе",I160:I847,I206)*2</f>
        <v>70</v>
      </c>
      <c r="H209" s="32">
        <f t="shared" si="24"/>
        <v>70</v>
      </c>
      <c r="I209" s="91">
        <v>4</v>
      </c>
      <c r="J209" s="47"/>
    </row>
    <row r="210" spans="1:10" ht="12.75" hidden="1" customHeight="1">
      <c r="A210" s="103">
        <f t="shared" si="25"/>
        <v>14</v>
      </c>
      <c r="B210" s="28" t="s">
        <v>72</v>
      </c>
      <c r="C210" s="32"/>
      <c r="D210" s="28"/>
      <c r="E210" s="28"/>
      <c r="F210" s="91" t="s">
        <v>25</v>
      </c>
      <c r="G210" s="91">
        <v>45</v>
      </c>
      <c r="H210" s="32">
        <f t="shared" si="24"/>
        <v>45</v>
      </c>
      <c r="I210" s="91">
        <v>4</v>
      </c>
      <c r="J210" s="47"/>
    </row>
    <row r="211" spans="1:10" ht="12.75" hidden="1" customHeight="1">
      <c r="A211" s="45" t="s">
        <v>313</v>
      </c>
      <c r="B211" s="45" t="s">
        <v>19</v>
      </c>
      <c r="C211" s="45" t="s">
        <v>20</v>
      </c>
      <c r="D211" s="45" t="s">
        <v>314</v>
      </c>
      <c r="E211" s="45" t="s">
        <v>315</v>
      </c>
      <c r="F211" s="45" t="s">
        <v>21</v>
      </c>
      <c r="G211" s="46" t="s">
        <v>316</v>
      </c>
      <c r="H211" s="46" t="s">
        <v>317</v>
      </c>
      <c r="I211" s="45" t="s">
        <v>79</v>
      </c>
      <c r="J211" s="47"/>
    </row>
    <row r="212" spans="1:10" ht="12.75" hidden="1" customHeight="1">
      <c r="A212" s="101">
        <v>1</v>
      </c>
      <c r="B212" s="102" t="s">
        <v>318</v>
      </c>
      <c r="C212" s="103" t="s">
        <v>27</v>
      </c>
      <c r="D212" s="104" t="s">
        <v>354</v>
      </c>
      <c r="E212" s="101"/>
      <c r="F212" s="101" t="s">
        <v>25</v>
      </c>
      <c r="G212" s="103">
        <v>1</v>
      </c>
      <c r="H212" s="32">
        <f t="shared" ref="H212:H226" si="26">G212</f>
        <v>1</v>
      </c>
      <c r="I212" s="91">
        <v>5</v>
      </c>
      <c r="J212" s="47"/>
    </row>
    <row r="213" spans="1:10" ht="12.75" hidden="1" customHeight="1">
      <c r="A213" s="32"/>
      <c r="B213" s="105" t="s">
        <v>28</v>
      </c>
      <c r="C213" s="73" t="s">
        <v>36</v>
      </c>
      <c r="D213" s="106"/>
      <c r="E213" s="32"/>
      <c r="F213" s="32" t="s">
        <v>25</v>
      </c>
      <c r="G213" s="91">
        <v>1</v>
      </c>
      <c r="H213" s="32">
        <f t="shared" si="26"/>
        <v>1</v>
      </c>
      <c r="I213" s="91">
        <v>5</v>
      </c>
      <c r="J213" s="47"/>
    </row>
    <row r="214" spans="1:10" ht="12.75" hidden="1" customHeight="1">
      <c r="A214" s="32"/>
      <c r="B214" s="107" t="s">
        <v>28</v>
      </c>
      <c r="C214" s="55" t="s">
        <v>37</v>
      </c>
      <c r="D214" s="108"/>
      <c r="E214" s="32"/>
      <c r="F214" s="32" t="s">
        <v>25</v>
      </c>
      <c r="G214" s="91">
        <v>3</v>
      </c>
      <c r="H214" s="32">
        <f t="shared" si="26"/>
        <v>3</v>
      </c>
      <c r="I214" s="91">
        <v>5</v>
      </c>
      <c r="J214" s="47"/>
    </row>
    <row r="215" spans="1:10" ht="12.75" hidden="1" customHeight="1">
      <c r="A215" s="109"/>
      <c r="B215" s="105" t="s">
        <v>320</v>
      </c>
      <c r="C215" s="32" t="s">
        <v>49</v>
      </c>
      <c r="D215" s="110"/>
      <c r="E215" s="111"/>
      <c r="F215" s="32" t="s">
        <v>25</v>
      </c>
      <c r="G215" s="91">
        <v>1</v>
      </c>
      <c r="H215" s="32">
        <f t="shared" si="26"/>
        <v>1</v>
      </c>
      <c r="I215" s="91">
        <v>5</v>
      </c>
      <c r="J215" s="47"/>
    </row>
    <row r="216" spans="1:10" ht="12.75" hidden="1" customHeight="1">
      <c r="A216" s="109"/>
      <c r="B216" s="105" t="s">
        <v>55</v>
      </c>
      <c r="C216" s="32" t="s">
        <v>321</v>
      </c>
      <c r="D216" s="110"/>
      <c r="E216" s="111"/>
      <c r="F216" s="32" t="s">
        <v>25</v>
      </c>
      <c r="G216" s="91">
        <v>3</v>
      </c>
      <c r="H216" s="32">
        <f t="shared" si="26"/>
        <v>3</v>
      </c>
      <c r="I216" s="91">
        <v>5</v>
      </c>
      <c r="J216" s="47"/>
    </row>
    <row r="217" spans="1:10" ht="12.75" hidden="1" customHeight="1">
      <c r="A217" s="109"/>
      <c r="B217" s="105" t="s">
        <v>57</v>
      </c>
      <c r="C217" s="125" t="s">
        <v>58</v>
      </c>
      <c r="D217" s="110"/>
      <c r="E217" s="111"/>
      <c r="F217" s="32" t="s">
        <v>25</v>
      </c>
      <c r="G217" s="91">
        <v>1</v>
      </c>
      <c r="H217" s="32">
        <f t="shared" si="26"/>
        <v>1</v>
      </c>
      <c r="I217" s="91">
        <v>5</v>
      </c>
      <c r="J217" s="47"/>
    </row>
    <row r="218" spans="1:10" ht="12.75" hidden="1" customHeight="1">
      <c r="A218" s="109"/>
      <c r="B218" s="105" t="s">
        <v>59</v>
      </c>
      <c r="C218" s="125" t="s">
        <v>321</v>
      </c>
      <c r="D218" s="110"/>
      <c r="E218" s="111"/>
      <c r="F218" s="32" t="s">
        <v>25</v>
      </c>
      <c r="G218" s="91">
        <v>4</v>
      </c>
      <c r="H218" s="32">
        <f t="shared" si="26"/>
        <v>4</v>
      </c>
      <c r="I218" s="91">
        <v>5</v>
      </c>
      <c r="J218" s="47"/>
    </row>
    <row r="219" spans="1:10" ht="12.75" hidden="1" customHeight="1">
      <c r="A219" s="101">
        <v>2</v>
      </c>
      <c r="B219" s="112" t="s">
        <v>318</v>
      </c>
      <c r="C219" s="101" t="s">
        <v>24</v>
      </c>
      <c r="D219" s="113" t="s">
        <v>355</v>
      </c>
      <c r="E219" s="101"/>
      <c r="F219" s="101" t="s">
        <v>25</v>
      </c>
      <c r="G219" s="103">
        <v>1</v>
      </c>
      <c r="H219" s="32">
        <f t="shared" si="26"/>
        <v>1</v>
      </c>
      <c r="I219" s="91">
        <v>5</v>
      </c>
      <c r="J219" s="47"/>
    </row>
    <row r="220" spans="1:10" ht="12.75" hidden="1" customHeight="1">
      <c r="A220" s="32"/>
      <c r="B220" s="105" t="s">
        <v>28</v>
      </c>
      <c r="C220" s="55" t="s">
        <v>35</v>
      </c>
      <c r="D220" s="106"/>
      <c r="E220" s="32"/>
      <c r="F220" s="32" t="s">
        <v>25</v>
      </c>
      <c r="G220" s="91">
        <v>1</v>
      </c>
      <c r="H220" s="32">
        <f t="shared" si="26"/>
        <v>1</v>
      </c>
      <c r="I220" s="91">
        <v>5</v>
      </c>
      <c r="J220" s="47"/>
    </row>
    <row r="221" spans="1:10" ht="12.75" hidden="1" customHeight="1">
      <c r="A221" s="32"/>
      <c r="B221" s="105" t="s">
        <v>28</v>
      </c>
      <c r="C221" s="55" t="s">
        <v>33</v>
      </c>
      <c r="D221" s="106"/>
      <c r="E221" s="32"/>
      <c r="F221" s="32" t="s">
        <v>25</v>
      </c>
      <c r="G221" s="91">
        <v>1</v>
      </c>
      <c r="H221" s="32">
        <f t="shared" si="26"/>
        <v>1</v>
      </c>
      <c r="I221" s="91">
        <v>5</v>
      </c>
      <c r="J221" s="47"/>
    </row>
    <row r="222" spans="1:10" ht="12.75" hidden="1" customHeight="1">
      <c r="A222" s="32"/>
      <c r="B222" s="105" t="s">
        <v>320</v>
      </c>
      <c r="C222" s="32" t="s">
        <v>49</v>
      </c>
      <c r="D222" s="110"/>
      <c r="E222" s="28"/>
      <c r="F222" s="32" t="s">
        <v>25</v>
      </c>
      <c r="G222" s="91">
        <v>1</v>
      </c>
      <c r="H222" s="32">
        <f t="shared" si="26"/>
        <v>1</v>
      </c>
      <c r="I222" s="91">
        <v>5</v>
      </c>
      <c r="J222" s="47"/>
    </row>
    <row r="223" spans="1:10" ht="12.75" hidden="1" customHeight="1">
      <c r="A223" s="32"/>
      <c r="B223" s="105" t="s">
        <v>55</v>
      </c>
      <c r="C223" s="32" t="s">
        <v>321</v>
      </c>
      <c r="D223" s="110"/>
      <c r="E223" s="111"/>
      <c r="F223" s="32" t="s">
        <v>25</v>
      </c>
      <c r="G223" s="91">
        <v>2</v>
      </c>
      <c r="H223" s="32">
        <f t="shared" si="26"/>
        <v>2</v>
      </c>
      <c r="I223" s="91">
        <v>5</v>
      </c>
      <c r="J223" s="47"/>
    </row>
    <row r="224" spans="1:10" ht="12.75" hidden="1" customHeight="1">
      <c r="A224" s="32"/>
      <c r="B224" s="105" t="s">
        <v>57</v>
      </c>
      <c r="C224" s="125" t="s">
        <v>58</v>
      </c>
      <c r="D224" s="110"/>
      <c r="E224" s="111"/>
      <c r="F224" s="32" t="s">
        <v>25</v>
      </c>
      <c r="G224" s="91">
        <v>1</v>
      </c>
      <c r="H224" s="32">
        <f t="shared" si="26"/>
        <v>1</v>
      </c>
      <c r="I224" s="91">
        <v>5</v>
      </c>
      <c r="J224" s="47"/>
    </row>
    <row r="225" spans="1:10" ht="12.75" hidden="1" customHeight="1">
      <c r="A225" s="32"/>
      <c r="B225" s="105" t="s">
        <v>59</v>
      </c>
      <c r="C225" s="125" t="s">
        <v>321</v>
      </c>
      <c r="D225" s="110"/>
      <c r="E225" s="111"/>
      <c r="F225" s="32" t="s">
        <v>25</v>
      </c>
      <c r="G225" s="91">
        <v>3</v>
      </c>
      <c r="H225" s="32">
        <f t="shared" si="26"/>
        <v>3</v>
      </c>
      <c r="I225" s="91">
        <v>5</v>
      </c>
      <c r="J225" s="47"/>
    </row>
    <row r="226" spans="1:10" ht="12.75" hidden="1" customHeight="1">
      <c r="A226" s="101">
        <v>3</v>
      </c>
      <c r="B226" s="102" t="s">
        <v>318</v>
      </c>
      <c r="C226" s="101" t="s">
        <v>24</v>
      </c>
      <c r="D226" s="126" t="s">
        <v>356</v>
      </c>
      <c r="E226" s="32"/>
      <c r="F226" s="101" t="s">
        <v>25</v>
      </c>
      <c r="G226" s="103">
        <v>2</v>
      </c>
      <c r="H226" s="32">
        <f t="shared" si="26"/>
        <v>2</v>
      </c>
      <c r="I226" s="91">
        <v>5</v>
      </c>
      <c r="J226" s="47"/>
    </row>
    <row r="227" spans="1:10" ht="12.75" hidden="1" customHeight="1">
      <c r="A227" s="101"/>
      <c r="B227" s="124" t="s">
        <v>326</v>
      </c>
      <c r="C227" s="32" t="s">
        <v>41</v>
      </c>
      <c r="D227" s="127"/>
      <c r="E227" s="32"/>
      <c r="F227" s="32" t="s">
        <v>25</v>
      </c>
      <c r="G227" s="91">
        <v>1</v>
      </c>
      <c r="H227" s="32">
        <f t="shared" ref="H227:H230" si="27">G227*H$226</f>
        <v>2</v>
      </c>
      <c r="I227" s="91">
        <v>5</v>
      </c>
      <c r="J227" s="47"/>
    </row>
    <row r="228" spans="1:10" ht="12.75" hidden="1" customHeight="1">
      <c r="A228" s="101"/>
      <c r="B228" s="105" t="s">
        <v>320</v>
      </c>
      <c r="C228" s="32" t="s">
        <v>49</v>
      </c>
      <c r="D228" s="127"/>
      <c r="E228" s="28"/>
      <c r="F228" s="32" t="s">
        <v>25</v>
      </c>
      <c r="G228" s="91">
        <v>1</v>
      </c>
      <c r="H228" s="32">
        <f t="shared" si="27"/>
        <v>2</v>
      </c>
      <c r="I228" s="91">
        <v>5</v>
      </c>
      <c r="J228" s="47"/>
    </row>
    <row r="229" spans="1:10" ht="12.75" hidden="1" customHeight="1">
      <c r="A229" s="32"/>
      <c r="B229" s="105" t="s">
        <v>55</v>
      </c>
      <c r="C229" s="32" t="s">
        <v>321</v>
      </c>
      <c r="D229" s="110"/>
      <c r="E229" s="111"/>
      <c r="F229" s="32" t="s">
        <v>25</v>
      </c>
      <c r="G229" s="91">
        <v>1</v>
      </c>
      <c r="H229" s="32">
        <f t="shared" si="27"/>
        <v>2</v>
      </c>
      <c r="I229" s="91">
        <v>5</v>
      </c>
      <c r="J229" s="47"/>
    </row>
    <row r="230" spans="1:10" ht="12.75" hidden="1" customHeight="1">
      <c r="A230" s="32"/>
      <c r="B230" s="105" t="s">
        <v>57</v>
      </c>
      <c r="C230" s="125" t="s">
        <v>58</v>
      </c>
      <c r="D230" s="110"/>
      <c r="E230" s="111"/>
      <c r="F230" s="32" t="s">
        <v>25</v>
      </c>
      <c r="G230" s="91">
        <v>1</v>
      </c>
      <c r="H230" s="32">
        <f t="shared" si="27"/>
        <v>2</v>
      </c>
      <c r="I230" s="91">
        <v>5</v>
      </c>
      <c r="J230" s="47"/>
    </row>
    <row r="231" spans="1:10" ht="12.75" hidden="1" customHeight="1">
      <c r="A231" s="101">
        <v>4</v>
      </c>
      <c r="B231" s="102" t="s">
        <v>318</v>
      </c>
      <c r="C231" s="101" t="s">
        <v>24</v>
      </c>
      <c r="D231" s="114" t="s">
        <v>357</v>
      </c>
      <c r="E231" s="32"/>
      <c r="F231" s="101" t="s">
        <v>25</v>
      </c>
      <c r="G231" s="103">
        <v>5</v>
      </c>
      <c r="H231" s="32">
        <f>G231</f>
        <v>5</v>
      </c>
      <c r="I231" s="91">
        <v>5</v>
      </c>
      <c r="J231" s="47"/>
    </row>
    <row r="232" spans="1:10" ht="12.75" hidden="1" customHeight="1">
      <c r="A232" s="32"/>
      <c r="B232" s="105" t="s">
        <v>320</v>
      </c>
      <c r="C232" s="32" t="s">
        <v>49</v>
      </c>
      <c r="D232" s="115"/>
      <c r="E232" s="28"/>
      <c r="F232" s="32" t="s">
        <v>25</v>
      </c>
      <c r="G232" s="91">
        <v>1</v>
      </c>
      <c r="H232" s="32">
        <f>G232*H$231</f>
        <v>5</v>
      </c>
      <c r="I232" s="91">
        <v>5</v>
      </c>
      <c r="J232" s="47"/>
    </row>
    <row r="233" spans="1:10" ht="12.75" hidden="1" customHeight="1">
      <c r="A233" s="128">
        <v>6</v>
      </c>
      <c r="B233" s="129" t="s">
        <v>318</v>
      </c>
      <c r="C233" s="128" t="s">
        <v>24</v>
      </c>
      <c r="D233" s="130" t="s">
        <v>358</v>
      </c>
      <c r="E233" s="131"/>
      <c r="F233" s="128" t="s">
        <v>25</v>
      </c>
      <c r="G233" s="132">
        <v>4</v>
      </c>
      <c r="H233" s="32">
        <f>G233</f>
        <v>4</v>
      </c>
      <c r="I233" s="91">
        <v>5</v>
      </c>
      <c r="J233" s="47"/>
    </row>
    <row r="234" spans="1:10" ht="12.75" hidden="1" customHeight="1">
      <c r="A234" s="101"/>
      <c r="B234" s="105" t="s">
        <v>326</v>
      </c>
      <c r="C234" s="91" t="s">
        <v>47</v>
      </c>
      <c r="D234" s="116"/>
      <c r="E234" s="32"/>
      <c r="F234" s="32" t="s">
        <v>25</v>
      </c>
      <c r="G234" s="91">
        <v>1</v>
      </c>
      <c r="H234" s="32">
        <f t="shared" ref="H234:H237" si="28">G234*H$233</f>
        <v>4</v>
      </c>
      <c r="I234" s="91">
        <v>5</v>
      </c>
      <c r="J234" s="47"/>
    </row>
    <row r="235" spans="1:10" s="185" customFormat="1" ht="12.75" hidden="1" customHeight="1">
      <c r="A235" s="147"/>
      <c r="B235" s="124" t="s">
        <v>55</v>
      </c>
      <c r="C235" s="141" t="s">
        <v>321</v>
      </c>
      <c r="D235" s="110"/>
      <c r="E235" s="111"/>
      <c r="F235" s="141" t="s">
        <v>25</v>
      </c>
      <c r="G235" s="141">
        <v>2</v>
      </c>
      <c r="H235" s="141">
        <f t="shared" si="28"/>
        <v>8</v>
      </c>
      <c r="I235" s="141">
        <v>5</v>
      </c>
      <c r="J235" s="47"/>
    </row>
    <row r="236" spans="1:10" s="185" customFormat="1" ht="12.75" hidden="1" customHeight="1">
      <c r="A236" s="147"/>
      <c r="B236" s="124" t="s">
        <v>57</v>
      </c>
      <c r="C236" s="125" t="s">
        <v>58</v>
      </c>
      <c r="D236" s="110"/>
      <c r="E236" s="111"/>
      <c r="F236" s="141" t="s">
        <v>25</v>
      </c>
      <c r="G236" s="141">
        <v>1</v>
      </c>
      <c r="H236" s="141">
        <f t="shared" si="28"/>
        <v>4</v>
      </c>
      <c r="I236" s="141">
        <v>5</v>
      </c>
      <c r="J236" s="47"/>
    </row>
    <row r="237" spans="1:10" ht="12.75" hidden="1" customHeight="1">
      <c r="A237" s="101"/>
      <c r="B237" s="105" t="s">
        <v>320</v>
      </c>
      <c r="C237" s="32" t="s">
        <v>49</v>
      </c>
      <c r="D237" s="115"/>
      <c r="E237" s="28"/>
      <c r="F237" s="32" t="s">
        <v>25</v>
      </c>
      <c r="G237" s="91">
        <v>1</v>
      </c>
      <c r="H237" s="32">
        <f t="shared" si="28"/>
        <v>4</v>
      </c>
      <c r="I237" s="91">
        <v>5</v>
      </c>
      <c r="J237" s="47"/>
    </row>
    <row r="238" spans="1:10" ht="12.75" hidden="1" customHeight="1">
      <c r="A238" s="101">
        <v>7</v>
      </c>
      <c r="B238" s="129" t="s">
        <v>318</v>
      </c>
      <c r="C238" s="101" t="s">
        <v>24</v>
      </c>
      <c r="D238" s="133" t="s">
        <v>359</v>
      </c>
      <c r="E238" s="32"/>
      <c r="F238" s="101" t="s">
        <v>25</v>
      </c>
      <c r="G238" s="103">
        <v>2</v>
      </c>
      <c r="H238" s="32">
        <f>G238</f>
        <v>2</v>
      </c>
      <c r="I238" s="91">
        <v>5</v>
      </c>
      <c r="J238" s="47"/>
    </row>
    <row r="239" spans="1:10" ht="12.75" hidden="1" customHeight="1">
      <c r="A239" s="101"/>
      <c r="B239" s="105" t="s">
        <v>326</v>
      </c>
      <c r="C239" s="91" t="s">
        <v>43</v>
      </c>
      <c r="D239" s="116"/>
      <c r="E239" s="32"/>
      <c r="F239" s="32" t="s">
        <v>25</v>
      </c>
      <c r="G239" s="91">
        <v>1</v>
      </c>
      <c r="H239" s="32">
        <f t="shared" ref="H239:H242" si="29">G239*H$238</f>
        <v>2</v>
      </c>
      <c r="I239" s="91">
        <v>5</v>
      </c>
      <c r="J239" s="47"/>
    </row>
    <row r="240" spans="1:10" ht="12.75" hidden="1" customHeight="1">
      <c r="A240" s="101"/>
      <c r="B240" s="105" t="s">
        <v>320</v>
      </c>
      <c r="C240" s="32" t="s">
        <v>49</v>
      </c>
      <c r="D240" s="115"/>
      <c r="E240" s="34" t="s">
        <v>360</v>
      </c>
      <c r="F240" s="32" t="s">
        <v>25</v>
      </c>
      <c r="G240" s="91">
        <v>1</v>
      </c>
      <c r="H240" s="32">
        <f t="shared" si="29"/>
        <v>2</v>
      </c>
      <c r="I240" s="91">
        <v>5</v>
      </c>
      <c r="J240" s="47"/>
    </row>
    <row r="241" spans="1:10" ht="12.75" hidden="1" customHeight="1">
      <c r="A241" s="101"/>
      <c r="B241" s="105" t="s">
        <v>55</v>
      </c>
      <c r="C241" s="32" t="s">
        <v>321</v>
      </c>
      <c r="D241" s="115"/>
      <c r="E241" s="28"/>
      <c r="F241" s="32" t="s">
        <v>25</v>
      </c>
      <c r="G241" s="91">
        <v>1</v>
      </c>
      <c r="H241" s="32">
        <f t="shared" si="29"/>
        <v>2</v>
      </c>
      <c r="I241" s="91">
        <v>5</v>
      </c>
      <c r="J241" s="47"/>
    </row>
    <row r="242" spans="1:10" ht="12.75" hidden="1" customHeight="1">
      <c r="A242" s="103"/>
      <c r="B242" s="105" t="s">
        <v>57</v>
      </c>
      <c r="C242" s="32" t="s">
        <v>58</v>
      </c>
      <c r="D242" s="115"/>
      <c r="E242" s="28"/>
      <c r="F242" s="32" t="s">
        <v>25</v>
      </c>
      <c r="G242" s="91">
        <v>1</v>
      </c>
      <c r="H242" s="32">
        <f t="shared" si="29"/>
        <v>2</v>
      </c>
      <c r="I242" s="91">
        <v>5</v>
      </c>
      <c r="J242" s="47"/>
    </row>
    <row r="243" spans="1:10" ht="12.75" hidden="1" customHeight="1">
      <c r="A243" s="101"/>
      <c r="B243" s="85" t="s">
        <v>60</v>
      </c>
      <c r="C243" s="119" t="s">
        <v>56</v>
      </c>
      <c r="D243" s="28"/>
      <c r="E243" s="28"/>
      <c r="F243" s="32" t="s">
        <v>25</v>
      </c>
      <c r="G243" s="58">
        <f>SUMIFS('свод кабелей'!B$12:O$12,'свод кабелей'!B$1:O$1,I243)*2+SUMIFS(H187:H876,B187:B876,"Пигтейл",I187:I876,I243)</f>
        <v>33</v>
      </c>
      <c r="H243" s="32">
        <f t="shared" ref="H243:H249" si="30">G243</f>
        <v>33</v>
      </c>
      <c r="I243" s="91">
        <v>5</v>
      </c>
      <c r="J243" s="47"/>
    </row>
    <row r="244" spans="1:10" ht="12.75" hidden="1" customHeight="1">
      <c r="A244" s="101">
        <f>A238+1</f>
        <v>8</v>
      </c>
      <c r="B244" s="120" t="s">
        <v>63</v>
      </c>
      <c r="C244" s="30" t="s">
        <v>64</v>
      </c>
      <c r="D244" s="28"/>
      <c r="E244" s="28"/>
      <c r="F244" s="32" t="s">
        <v>25</v>
      </c>
      <c r="G244" s="91">
        <v>19</v>
      </c>
      <c r="H244" s="32">
        <f t="shared" si="30"/>
        <v>19</v>
      </c>
      <c r="I244" s="91">
        <v>5</v>
      </c>
      <c r="J244" s="47"/>
    </row>
    <row r="245" spans="1:10" ht="12.75" hidden="1" customHeight="1">
      <c r="A245" s="101">
        <f t="shared" ref="A245:A249" si="31">A244+1</f>
        <v>9</v>
      </c>
      <c r="B245" s="120" t="s">
        <v>63</v>
      </c>
      <c r="C245" s="30" t="s">
        <v>65</v>
      </c>
      <c r="D245" s="28"/>
      <c r="E245" s="28"/>
      <c r="F245" s="32" t="s">
        <v>25</v>
      </c>
      <c r="G245" s="57">
        <f>G249-SUMIFS(G195:G884,B195:B884,"Шкаф ПОН в составе",I195:I884,I245)-G244</f>
        <v>16</v>
      </c>
      <c r="H245" s="32">
        <f t="shared" si="30"/>
        <v>16</v>
      </c>
      <c r="I245" s="91">
        <v>5</v>
      </c>
      <c r="J245" s="47"/>
    </row>
    <row r="246" spans="1:10" ht="12.75" hidden="1" customHeight="1">
      <c r="A246" s="101">
        <f t="shared" si="31"/>
        <v>10</v>
      </c>
      <c r="B246" s="120" t="s">
        <v>66</v>
      </c>
      <c r="C246" s="30" t="s">
        <v>67</v>
      </c>
      <c r="D246" s="28"/>
      <c r="E246" s="28"/>
      <c r="F246" s="32" t="s">
        <v>25</v>
      </c>
      <c r="G246" s="57">
        <f>G244*2+G245*4</f>
        <v>102</v>
      </c>
      <c r="H246" s="32">
        <f t="shared" si="30"/>
        <v>102</v>
      </c>
      <c r="I246" s="91">
        <v>5</v>
      </c>
      <c r="J246" s="47"/>
    </row>
    <row r="247" spans="1:10" ht="18.75" hidden="1" customHeight="1">
      <c r="A247" s="101">
        <f t="shared" si="31"/>
        <v>11</v>
      </c>
      <c r="B247" s="120" t="s">
        <v>68</v>
      </c>
      <c r="C247" s="30" t="s">
        <v>69</v>
      </c>
      <c r="D247" s="28"/>
      <c r="E247" s="28"/>
      <c r="F247" s="32" t="s">
        <v>25</v>
      </c>
      <c r="G247" s="91">
        <f>SUMIFS(G$3:G$997,C$3:C$997,"SNR-24",I$3:I$997,I244)</f>
        <v>14</v>
      </c>
      <c r="H247" s="32">
        <f t="shared" si="30"/>
        <v>14</v>
      </c>
      <c r="I247" s="91">
        <v>5</v>
      </c>
      <c r="J247" s="47"/>
    </row>
    <row r="248" spans="1:10" ht="12.75" hidden="1" customHeight="1">
      <c r="A248" s="101">
        <f t="shared" si="31"/>
        <v>12</v>
      </c>
      <c r="B248" s="121" t="s">
        <v>332</v>
      </c>
      <c r="C248" s="30" t="s">
        <v>71</v>
      </c>
      <c r="D248" s="122"/>
      <c r="E248" s="122"/>
      <c r="F248" s="123" t="s">
        <v>25</v>
      </c>
      <c r="G248" s="96">
        <f>G244+G245*2+SUMIFS(G195:G884,B195:B884,"Шкаф ПОН в составе",I195:I884,I245)*2</f>
        <v>81</v>
      </c>
      <c r="H248" s="32">
        <f t="shared" si="30"/>
        <v>81</v>
      </c>
      <c r="I248" s="91">
        <v>5</v>
      </c>
      <c r="J248" s="47"/>
    </row>
    <row r="249" spans="1:10" ht="12.75" hidden="1" customHeight="1">
      <c r="A249" s="101">
        <f t="shared" si="31"/>
        <v>13</v>
      </c>
      <c r="B249" s="28" t="s">
        <v>72</v>
      </c>
      <c r="C249" s="32"/>
      <c r="D249" s="28"/>
      <c r="E249" s="28"/>
      <c r="F249" s="134" t="s">
        <v>25</v>
      </c>
      <c r="G249" s="91">
        <v>50</v>
      </c>
      <c r="H249" s="32">
        <f t="shared" si="30"/>
        <v>50</v>
      </c>
      <c r="I249" s="91">
        <v>5</v>
      </c>
      <c r="J249" s="47"/>
    </row>
    <row r="250" spans="1:10" ht="12.75" hidden="1" customHeight="1">
      <c r="A250" s="45" t="s">
        <v>313</v>
      </c>
      <c r="B250" s="45" t="s">
        <v>19</v>
      </c>
      <c r="C250" s="45" t="s">
        <v>20</v>
      </c>
      <c r="D250" s="45" t="s">
        <v>314</v>
      </c>
      <c r="E250" s="45" t="s">
        <v>315</v>
      </c>
      <c r="F250" s="45" t="s">
        <v>21</v>
      </c>
      <c r="G250" s="46" t="s">
        <v>316</v>
      </c>
      <c r="H250" s="46" t="s">
        <v>317</v>
      </c>
      <c r="I250" s="45" t="s">
        <v>79</v>
      </c>
      <c r="J250" s="47"/>
    </row>
    <row r="251" spans="1:10" ht="12.75" hidden="1" customHeight="1">
      <c r="A251" s="101">
        <v>1</v>
      </c>
      <c r="B251" s="102" t="s">
        <v>318</v>
      </c>
      <c r="C251" s="103" t="s">
        <v>27</v>
      </c>
      <c r="D251" s="104" t="s">
        <v>361</v>
      </c>
      <c r="E251" s="101"/>
      <c r="F251" s="101" t="s">
        <v>25</v>
      </c>
      <c r="G251" s="103">
        <v>1</v>
      </c>
      <c r="H251" s="32">
        <f t="shared" ref="H251:H271" si="32">G251</f>
        <v>1</v>
      </c>
      <c r="I251" s="91">
        <v>10</v>
      </c>
      <c r="J251" s="47"/>
    </row>
    <row r="252" spans="1:10" ht="12.75" hidden="1" customHeight="1">
      <c r="A252" s="32"/>
      <c r="B252" s="105" t="s">
        <v>28</v>
      </c>
      <c r="C252" s="55" t="s">
        <v>35</v>
      </c>
      <c r="D252" s="106"/>
      <c r="E252" s="32"/>
      <c r="F252" s="32" t="s">
        <v>25</v>
      </c>
      <c r="G252" s="91">
        <v>1</v>
      </c>
      <c r="H252" s="32">
        <f t="shared" si="32"/>
        <v>1</v>
      </c>
      <c r="I252" s="91">
        <v>10</v>
      </c>
      <c r="J252" s="47"/>
    </row>
    <row r="253" spans="1:10" ht="12.75" hidden="1" customHeight="1">
      <c r="A253" s="32"/>
      <c r="B253" s="105" t="s">
        <v>28</v>
      </c>
      <c r="C253" s="55" t="s">
        <v>33</v>
      </c>
      <c r="D253" s="106"/>
      <c r="E253" s="32"/>
      <c r="F253" s="32" t="s">
        <v>25</v>
      </c>
      <c r="G253" s="91">
        <v>2</v>
      </c>
      <c r="H253" s="32">
        <f t="shared" si="32"/>
        <v>2</v>
      </c>
      <c r="I253" s="91">
        <v>10</v>
      </c>
      <c r="J253" s="47"/>
    </row>
    <row r="254" spans="1:10" ht="12.75" hidden="1" customHeight="1">
      <c r="A254" s="32"/>
      <c r="B254" s="107" t="s">
        <v>28</v>
      </c>
      <c r="C254" s="55" t="s">
        <v>37</v>
      </c>
      <c r="D254" s="108"/>
      <c r="E254" s="32"/>
      <c r="F254" s="32" t="s">
        <v>25</v>
      </c>
      <c r="G254" s="91">
        <v>1</v>
      </c>
      <c r="H254" s="32">
        <f t="shared" si="32"/>
        <v>1</v>
      </c>
      <c r="I254" s="91">
        <v>10</v>
      </c>
      <c r="J254" s="47"/>
    </row>
    <row r="255" spans="1:10" ht="12.75" hidden="1" customHeight="1">
      <c r="A255" s="109"/>
      <c r="B255" s="105" t="s">
        <v>320</v>
      </c>
      <c r="C255" s="32" t="s">
        <v>49</v>
      </c>
      <c r="D255" s="110"/>
      <c r="E255" s="111"/>
      <c r="F255" s="32" t="s">
        <v>25</v>
      </c>
      <c r="G255" s="91">
        <v>1</v>
      </c>
      <c r="H255" s="32">
        <f t="shared" si="32"/>
        <v>1</v>
      </c>
      <c r="I255" s="91">
        <v>10</v>
      </c>
      <c r="J255" s="47"/>
    </row>
    <row r="256" spans="1:10" ht="12.75" hidden="1" customHeight="1">
      <c r="A256" s="109"/>
      <c r="B256" s="105" t="s">
        <v>55</v>
      </c>
      <c r="C256" s="32" t="s">
        <v>321</v>
      </c>
      <c r="D256" s="110"/>
      <c r="E256" s="111"/>
      <c r="F256" s="32" t="s">
        <v>25</v>
      </c>
      <c r="G256" s="91">
        <v>3</v>
      </c>
      <c r="H256" s="32">
        <f t="shared" si="32"/>
        <v>3</v>
      </c>
      <c r="I256" s="91">
        <v>10</v>
      </c>
      <c r="J256" s="47"/>
    </row>
    <row r="257" spans="1:10" ht="12.75" hidden="1" customHeight="1">
      <c r="A257" s="109"/>
      <c r="B257" s="105" t="s">
        <v>57</v>
      </c>
      <c r="C257" s="32" t="s">
        <v>58</v>
      </c>
      <c r="D257" s="110"/>
      <c r="E257" s="111"/>
      <c r="F257" s="32" t="s">
        <v>25</v>
      </c>
      <c r="G257" s="91">
        <v>1</v>
      </c>
      <c r="H257" s="32">
        <f t="shared" si="32"/>
        <v>1</v>
      </c>
      <c r="I257" s="91">
        <v>10</v>
      </c>
      <c r="J257" s="47"/>
    </row>
    <row r="258" spans="1:10" ht="12.75" hidden="1" customHeight="1">
      <c r="A258" s="109"/>
      <c r="B258" s="105" t="s">
        <v>59</v>
      </c>
      <c r="C258" s="32" t="s">
        <v>321</v>
      </c>
      <c r="D258" s="110"/>
      <c r="E258" s="111"/>
      <c r="F258" s="32" t="s">
        <v>25</v>
      </c>
      <c r="G258" s="91">
        <v>4</v>
      </c>
      <c r="H258" s="32">
        <f t="shared" si="32"/>
        <v>4</v>
      </c>
      <c r="I258" s="91">
        <v>10</v>
      </c>
      <c r="J258" s="47"/>
    </row>
    <row r="259" spans="1:10" ht="12.75" hidden="1" customHeight="1">
      <c r="A259" s="101">
        <v>2</v>
      </c>
      <c r="B259" s="112" t="s">
        <v>318</v>
      </c>
      <c r="C259" s="103" t="s">
        <v>24</v>
      </c>
      <c r="D259" s="113" t="s">
        <v>362</v>
      </c>
      <c r="E259" s="101"/>
      <c r="F259" s="101" t="s">
        <v>25</v>
      </c>
      <c r="G259" s="103">
        <v>1</v>
      </c>
      <c r="H259" s="32">
        <f t="shared" si="32"/>
        <v>1</v>
      </c>
      <c r="I259" s="91">
        <v>10</v>
      </c>
      <c r="J259" s="47"/>
    </row>
    <row r="260" spans="1:10" ht="12.75" hidden="1" customHeight="1">
      <c r="A260" s="32"/>
      <c r="B260" s="105" t="s">
        <v>28</v>
      </c>
      <c r="C260" s="55" t="s">
        <v>29</v>
      </c>
      <c r="D260" s="106"/>
      <c r="E260" s="32"/>
      <c r="F260" s="32" t="s">
        <v>25</v>
      </c>
      <c r="G260" s="91">
        <v>1</v>
      </c>
      <c r="H260" s="32">
        <f t="shared" si="32"/>
        <v>1</v>
      </c>
      <c r="I260" s="91">
        <v>10</v>
      </c>
      <c r="J260" s="47"/>
    </row>
    <row r="261" spans="1:10" ht="12.75" hidden="1" customHeight="1">
      <c r="A261" s="32"/>
      <c r="B261" s="105" t="s">
        <v>320</v>
      </c>
      <c r="C261" s="32" t="s">
        <v>49</v>
      </c>
      <c r="D261" s="110"/>
      <c r="E261" s="28"/>
      <c r="F261" s="32" t="s">
        <v>25</v>
      </c>
      <c r="G261" s="91">
        <v>1</v>
      </c>
      <c r="H261" s="32">
        <f t="shared" si="32"/>
        <v>1</v>
      </c>
      <c r="I261" s="91">
        <v>10</v>
      </c>
      <c r="J261" s="47"/>
    </row>
    <row r="262" spans="1:10" ht="12.75" hidden="1" customHeight="1">
      <c r="A262" s="32"/>
      <c r="B262" s="105" t="s">
        <v>55</v>
      </c>
      <c r="C262" s="32" t="s">
        <v>321</v>
      </c>
      <c r="D262" s="110"/>
      <c r="E262" s="111"/>
      <c r="F262" s="32" t="s">
        <v>25</v>
      </c>
      <c r="G262" s="91">
        <v>1</v>
      </c>
      <c r="H262" s="32">
        <f t="shared" si="32"/>
        <v>1</v>
      </c>
      <c r="I262" s="91">
        <v>10</v>
      </c>
      <c r="J262" s="47"/>
    </row>
    <row r="263" spans="1:10" ht="12.75" hidden="1" customHeight="1">
      <c r="A263" s="32"/>
      <c r="B263" s="105" t="s">
        <v>57</v>
      </c>
      <c r="C263" s="32" t="s">
        <v>58</v>
      </c>
      <c r="D263" s="110"/>
      <c r="E263" s="111"/>
      <c r="F263" s="32" t="s">
        <v>25</v>
      </c>
      <c r="G263" s="91">
        <v>1</v>
      </c>
      <c r="H263" s="32">
        <f t="shared" si="32"/>
        <v>1</v>
      </c>
      <c r="I263" s="91">
        <v>10</v>
      </c>
      <c r="J263" s="47"/>
    </row>
    <row r="264" spans="1:10" ht="12.75" hidden="1" customHeight="1">
      <c r="A264" s="32"/>
      <c r="B264" s="105" t="s">
        <v>59</v>
      </c>
      <c r="C264" s="32" t="s">
        <v>321</v>
      </c>
      <c r="D264" s="110"/>
      <c r="E264" s="111"/>
      <c r="F264" s="32" t="s">
        <v>25</v>
      </c>
      <c r="G264" s="91">
        <v>1</v>
      </c>
      <c r="H264" s="32">
        <f t="shared" si="32"/>
        <v>1</v>
      </c>
      <c r="I264" s="91">
        <v>10</v>
      </c>
      <c r="J264" s="47"/>
    </row>
    <row r="265" spans="1:10" ht="12.75" hidden="1" customHeight="1">
      <c r="A265" s="101">
        <v>3</v>
      </c>
      <c r="B265" s="102" t="s">
        <v>318</v>
      </c>
      <c r="C265" s="101" t="s">
        <v>24</v>
      </c>
      <c r="D265" s="104" t="s">
        <v>363</v>
      </c>
      <c r="E265" s="32"/>
      <c r="F265" s="101" t="s">
        <v>25</v>
      </c>
      <c r="G265" s="103">
        <v>1</v>
      </c>
      <c r="H265" s="32">
        <f t="shared" si="32"/>
        <v>1</v>
      </c>
      <c r="I265" s="91">
        <v>10</v>
      </c>
      <c r="J265" s="47"/>
    </row>
    <row r="266" spans="1:10" ht="12.75" hidden="1" customHeight="1">
      <c r="A266" s="101"/>
      <c r="B266" s="105" t="s">
        <v>28</v>
      </c>
      <c r="C266" s="55" t="s">
        <v>33</v>
      </c>
      <c r="D266" s="106"/>
      <c r="E266" s="32"/>
      <c r="F266" s="32" t="s">
        <v>25</v>
      </c>
      <c r="G266" s="91">
        <v>2</v>
      </c>
      <c r="H266" s="32">
        <f t="shared" si="32"/>
        <v>2</v>
      </c>
      <c r="I266" s="91">
        <v>10</v>
      </c>
      <c r="J266" s="47"/>
    </row>
    <row r="267" spans="1:10" ht="12.75" hidden="1" customHeight="1">
      <c r="A267" s="101"/>
      <c r="B267" s="105" t="s">
        <v>320</v>
      </c>
      <c r="C267" s="32" t="s">
        <v>49</v>
      </c>
      <c r="D267" s="110"/>
      <c r="E267" s="28"/>
      <c r="F267" s="32" t="s">
        <v>25</v>
      </c>
      <c r="G267" s="91">
        <v>1</v>
      </c>
      <c r="H267" s="32">
        <f t="shared" si="32"/>
        <v>1</v>
      </c>
      <c r="I267" s="91">
        <v>10</v>
      </c>
      <c r="J267" s="47"/>
    </row>
    <row r="268" spans="1:10" ht="12.75" hidden="1" customHeight="1">
      <c r="A268" s="32"/>
      <c r="B268" s="105" t="s">
        <v>55</v>
      </c>
      <c r="C268" s="32" t="s">
        <v>321</v>
      </c>
      <c r="D268" s="110"/>
      <c r="E268" s="111"/>
      <c r="F268" s="32" t="s">
        <v>25</v>
      </c>
      <c r="G268" s="91">
        <v>3</v>
      </c>
      <c r="H268" s="32">
        <f t="shared" si="32"/>
        <v>3</v>
      </c>
      <c r="I268" s="91">
        <v>10</v>
      </c>
      <c r="J268" s="47"/>
    </row>
    <row r="269" spans="1:10" ht="12.75" hidden="1" customHeight="1">
      <c r="A269" s="32"/>
      <c r="B269" s="105" t="s">
        <v>57</v>
      </c>
      <c r="C269" s="32" t="s">
        <v>58</v>
      </c>
      <c r="D269" s="110"/>
      <c r="E269" s="111"/>
      <c r="F269" s="32" t="s">
        <v>25</v>
      </c>
      <c r="G269" s="91">
        <v>1</v>
      </c>
      <c r="H269" s="32">
        <f t="shared" si="32"/>
        <v>1</v>
      </c>
      <c r="I269" s="91">
        <v>10</v>
      </c>
      <c r="J269" s="47"/>
    </row>
    <row r="270" spans="1:10" ht="12.75" hidden="1" customHeight="1">
      <c r="A270" s="32"/>
      <c r="B270" s="105" t="s">
        <v>59</v>
      </c>
      <c r="C270" s="32" t="s">
        <v>321</v>
      </c>
      <c r="D270" s="110"/>
      <c r="E270" s="111"/>
      <c r="F270" s="32" t="s">
        <v>25</v>
      </c>
      <c r="G270" s="91">
        <v>2</v>
      </c>
      <c r="H270" s="32">
        <f t="shared" si="32"/>
        <v>2</v>
      </c>
      <c r="I270" s="91">
        <v>10</v>
      </c>
      <c r="J270" s="47"/>
    </row>
    <row r="271" spans="1:10" ht="12.75" hidden="1" customHeight="1">
      <c r="A271" s="101">
        <v>4</v>
      </c>
      <c r="B271" s="102" t="s">
        <v>318</v>
      </c>
      <c r="C271" s="101" t="s">
        <v>24</v>
      </c>
      <c r="D271" s="114" t="s">
        <v>364</v>
      </c>
      <c r="E271" s="32"/>
      <c r="F271" s="101" t="s">
        <v>25</v>
      </c>
      <c r="G271" s="103">
        <v>5</v>
      </c>
      <c r="H271" s="32">
        <f t="shared" si="32"/>
        <v>5</v>
      </c>
      <c r="I271" s="91">
        <v>10</v>
      </c>
      <c r="J271" s="47"/>
    </row>
    <row r="272" spans="1:10" ht="12.75" hidden="1" customHeight="1">
      <c r="A272" s="32"/>
      <c r="B272" s="105" t="s">
        <v>320</v>
      </c>
      <c r="C272" s="32" t="s">
        <v>49</v>
      </c>
      <c r="D272" s="115"/>
      <c r="E272" s="28"/>
      <c r="F272" s="32" t="s">
        <v>25</v>
      </c>
      <c r="G272" s="91">
        <v>1</v>
      </c>
      <c r="H272" s="32">
        <f>G272*H271</f>
        <v>5</v>
      </c>
      <c r="I272" s="91">
        <v>10</v>
      </c>
      <c r="J272" s="47"/>
    </row>
    <row r="273" spans="1:10" ht="12.75" hidden="1" customHeight="1">
      <c r="A273" s="101">
        <v>5</v>
      </c>
      <c r="B273" s="102" t="s">
        <v>318</v>
      </c>
      <c r="C273" s="101" t="s">
        <v>24</v>
      </c>
      <c r="D273" s="114" t="s">
        <v>365</v>
      </c>
      <c r="E273" s="32"/>
      <c r="F273" s="101" t="s">
        <v>25</v>
      </c>
      <c r="G273" s="103">
        <v>2</v>
      </c>
      <c r="H273" s="32">
        <f>G273</f>
        <v>2</v>
      </c>
      <c r="I273" s="91">
        <v>10</v>
      </c>
      <c r="J273" s="47"/>
    </row>
    <row r="274" spans="1:10" ht="12.75" hidden="1" customHeight="1">
      <c r="A274" s="101"/>
      <c r="B274" s="105" t="s">
        <v>326</v>
      </c>
      <c r="C274" s="32" t="s">
        <v>47</v>
      </c>
      <c r="D274" s="116"/>
      <c r="E274" s="32"/>
      <c r="F274" s="117" t="s">
        <v>25</v>
      </c>
      <c r="G274" s="118">
        <v>1</v>
      </c>
      <c r="H274" s="32">
        <f t="shared" ref="H274:H277" si="33">G274*H$273</f>
        <v>2</v>
      </c>
      <c r="I274" s="91">
        <v>10</v>
      </c>
      <c r="J274" s="47"/>
    </row>
    <row r="275" spans="1:10" ht="12.75" hidden="1" customHeight="1">
      <c r="A275" s="101"/>
      <c r="B275" s="105" t="s">
        <v>320</v>
      </c>
      <c r="C275" s="32" t="s">
        <v>49</v>
      </c>
      <c r="D275" s="115"/>
      <c r="E275" s="28"/>
      <c r="F275" s="32" t="s">
        <v>25</v>
      </c>
      <c r="G275" s="91">
        <v>1</v>
      </c>
      <c r="H275" s="32">
        <f t="shared" si="33"/>
        <v>2</v>
      </c>
      <c r="I275" s="91">
        <v>10</v>
      </c>
      <c r="J275" s="47"/>
    </row>
    <row r="276" spans="1:10" ht="12.75" hidden="1" customHeight="1">
      <c r="A276" s="101"/>
      <c r="B276" s="105" t="s">
        <v>55</v>
      </c>
      <c r="C276" s="32" t="s">
        <v>321</v>
      </c>
      <c r="D276" s="115"/>
      <c r="E276" s="111"/>
      <c r="F276" s="32" t="s">
        <v>25</v>
      </c>
      <c r="G276" s="91">
        <v>2</v>
      </c>
      <c r="H276" s="32">
        <f t="shared" si="33"/>
        <v>4</v>
      </c>
      <c r="I276" s="91">
        <v>10</v>
      </c>
      <c r="J276" s="47"/>
    </row>
    <row r="277" spans="1:10" ht="12.75" hidden="1" customHeight="1">
      <c r="A277" s="101"/>
      <c r="B277" s="105" t="s">
        <v>57</v>
      </c>
      <c r="C277" s="32" t="s">
        <v>58</v>
      </c>
      <c r="D277" s="115"/>
      <c r="E277" s="111"/>
      <c r="F277" s="32" t="s">
        <v>25</v>
      </c>
      <c r="G277" s="91">
        <v>1</v>
      </c>
      <c r="H277" s="32">
        <f t="shared" si="33"/>
        <v>2</v>
      </c>
      <c r="I277" s="91">
        <v>10</v>
      </c>
      <c r="J277" s="47"/>
    </row>
    <row r="278" spans="1:10" ht="12.75" hidden="1" customHeight="1">
      <c r="A278" s="103">
        <v>6</v>
      </c>
      <c r="B278" s="102" t="s">
        <v>318</v>
      </c>
      <c r="C278" s="101" t="s">
        <v>24</v>
      </c>
      <c r="D278" s="114" t="s">
        <v>366</v>
      </c>
      <c r="E278" s="32"/>
      <c r="F278" s="101" t="s">
        <v>25</v>
      </c>
      <c r="G278" s="103">
        <v>1</v>
      </c>
      <c r="H278" s="32">
        <f t="shared" ref="H278:H288" si="34">G278</f>
        <v>1</v>
      </c>
      <c r="I278" s="91">
        <v>10</v>
      </c>
      <c r="J278" s="47"/>
    </row>
    <row r="279" spans="1:10" ht="12.75" hidden="1" customHeight="1">
      <c r="A279" s="101"/>
      <c r="B279" s="105" t="s">
        <v>326</v>
      </c>
      <c r="C279" s="32" t="s">
        <v>41</v>
      </c>
      <c r="D279" s="116"/>
      <c r="E279" s="32"/>
      <c r="F279" s="32" t="s">
        <v>25</v>
      </c>
      <c r="G279" s="91">
        <v>1</v>
      </c>
      <c r="H279" s="32">
        <f t="shared" si="34"/>
        <v>1</v>
      </c>
      <c r="I279" s="91">
        <v>10</v>
      </c>
      <c r="J279" s="47"/>
    </row>
    <row r="280" spans="1:10" ht="12.75" hidden="1" customHeight="1">
      <c r="A280" s="101"/>
      <c r="B280" s="105" t="s">
        <v>320</v>
      </c>
      <c r="C280" s="32" t="s">
        <v>49</v>
      </c>
      <c r="D280" s="115"/>
      <c r="E280" s="28"/>
      <c r="F280" s="32" t="s">
        <v>25</v>
      </c>
      <c r="G280" s="91">
        <v>1</v>
      </c>
      <c r="H280" s="32">
        <f t="shared" si="34"/>
        <v>1</v>
      </c>
      <c r="I280" s="91">
        <v>10</v>
      </c>
      <c r="J280" s="47"/>
    </row>
    <row r="281" spans="1:10" ht="12.75" hidden="1" customHeight="1">
      <c r="A281" s="101"/>
      <c r="B281" s="105" t="s">
        <v>55</v>
      </c>
      <c r="C281" s="32" t="s">
        <v>321</v>
      </c>
      <c r="D281" s="115"/>
      <c r="E281" s="28"/>
      <c r="F281" s="32" t="s">
        <v>25</v>
      </c>
      <c r="G281" s="91">
        <v>2</v>
      </c>
      <c r="H281" s="32">
        <f t="shared" si="34"/>
        <v>2</v>
      </c>
      <c r="I281" s="91">
        <v>10</v>
      </c>
      <c r="J281" s="47"/>
    </row>
    <row r="282" spans="1:10" ht="12.75" hidden="1" customHeight="1">
      <c r="A282" s="101"/>
      <c r="B282" s="105" t="s">
        <v>57</v>
      </c>
      <c r="C282" s="32" t="s">
        <v>58</v>
      </c>
      <c r="D282" s="115"/>
      <c r="E282" s="28"/>
      <c r="F282" s="32" t="s">
        <v>25</v>
      </c>
      <c r="G282" s="91">
        <v>1</v>
      </c>
      <c r="H282" s="32">
        <f t="shared" si="34"/>
        <v>1</v>
      </c>
      <c r="I282" s="91">
        <v>10</v>
      </c>
      <c r="J282" s="47"/>
    </row>
    <row r="283" spans="1:10" ht="12.75" hidden="1" customHeight="1">
      <c r="A283" s="103">
        <v>7</v>
      </c>
      <c r="B283" s="102" t="s">
        <v>318</v>
      </c>
      <c r="C283" s="101" t="s">
        <v>24</v>
      </c>
      <c r="D283" s="114" t="s">
        <v>367</v>
      </c>
      <c r="E283" s="32"/>
      <c r="F283" s="101" t="s">
        <v>25</v>
      </c>
      <c r="G283" s="103">
        <v>1</v>
      </c>
      <c r="H283" s="32">
        <f t="shared" si="34"/>
        <v>1</v>
      </c>
      <c r="I283" s="91">
        <v>10</v>
      </c>
      <c r="J283" s="47"/>
    </row>
    <row r="284" spans="1:10" ht="12.75" hidden="1" customHeight="1">
      <c r="A284" s="101"/>
      <c r="B284" s="105" t="s">
        <v>326</v>
      </c>
      <c r="C284" s="32" t="s">
        <v>43</v>
      </c>
      <c r="D284" s="106"/>
      <c r="E284" s="32"/>
      <c r="F284" s="32" t="s">
        <v>25</v>
      </c>
      <c r="G284" s="91">
        <v>1</v>
      </c>
      <c r="H284" s="32">
        <f t="shared" si="34"/>
        <v>1</v>
      </c>
      <c r="I284" s="91">
        <v>10</v>
      </c>
      <c r="J284" s="47"/>
    </row>
    <row r="285" spans="1:10" ht="12.75" hidden="1" customHeight="1">
      <c r="A285" s="101"/>
      <c r="B285" s="105" t="s">
        <v>320</v>
      </c>
      <c r="C285" s="32" t="s">
        <v>49</v>
      </c>
      <c r="D285" s="110"/>
      <c r="E285" s="28"/>
      <c r="F285" s="32" t="s">
        <v>25</v>
      </c>
      <c r="G285" s="91">
        <v>1</v>
      </c>
      <c r="H285" s="32">
        <f t="shared" si="34"/>
        <v>1</v>
      </c>
      <c r="I285" s="91">
        <v>10</v>
      </c>
      <c r="J285" s="47"/>
    </row>
    <row r="286" spans="1:10" ht="12.75" hidden="1" customHeight="1">
      <c r="A286" s="101"/>
      <c r="B286" s="105" t="s">
        <v>55</v>
      </c>
      <c r="C286" s="32" t="s">
        <v>321</v>
      </c>
      <c r="D286" s="110"/>
      <c r="E286" s="28"/>
      <c r="F286" s="32" t="s">
        <v>25</v>
      </c>
      <c r="G286" s="91">
        <v>2</v>
      </c>
      <c r="H286" s="32">
        <f t="shared" si="34"/>
        <v>2</v>
      </c>
      <c r="I286" s="91">
        <v>10</v>
      </c>
      <c r="J286" s="47"/>
    </row>
    <row r="287" spans="1:10" ht="12.75" hidden="1" customHeight="1">
      <c r="A287" s="101"/>
      <c r="B287" s="105" t="s">
        <v>57</v>
      </c>
      <c r="C287" s="32" t="s">
        <v>58</v>
      </c>
      <c r="D287" s="110"/>
      <c r="E287" s="28"/>
      <c r="F287" s="32" t="s">
        <v>25</v>
      </c>
      <c r="G287" s="91">
        <v>1</v>
      </c>
      <c r="H287" s="32">
        <f t="shared" si="34"/>
        <v>1</v>
      </c>
      <c r="I287" s="91">
        <v>10</v>
      </c>
      <c r="J287" s="47"/>
    </row>
    <row r="288" spans="1:10" ht="12.75" hidden="1" customHeight="1">
      <c r="A288" s="103">
        <v>8</v>
      </c>
      <c r="B288" s="102" t="s">
        <v>318</v>
      </c>
      <c r="C288" s="101" t="s">
        <v>24</v>
      </c>
      <c r="D288" s="104" t="s">
        <v>368</v>
      </c>
      <c r="E288" s="101"/>
      <c r="F288" s="101" t="s">
        <v>25</v>
      </c>
      <c r="G288" s="103">
        <v>2</v>
      </c>
      <c r="H288" s="32">
        <f t="shared" si="34"/>
        <v>2</v>
      </c>
      <c r="I288" s="91">
        <v>10</v>
      </c>
      <c r="J288" s="47"/>
    </row>
    <row r="289" spans="1:10" ht="12.75" hidden="1" customHeight="1">
      <c r="A289" s="47"/>
      <c r="B289" s="124" t="s">
        <v>326</v>
      </c>
      <c r="C289" s="91" t="s">
        <v>40</v>
      </c>
      <c r="D289" s="106"/>
      <c r="E289" s="32"/>
      <c r="F289" s="32" t="s">
        <v>25</v>
      </c>
      <c r="G289" s="91">
        <v>1</v>
      </c>
      <c r="H289" s="32">
        <f t="shared" ref="H289:H292" si="35">G289*H$288</f>
        <v>2</v>
      </c>
      <c r="I289" s="91">
        <v>10</v>
      </c>
      <c r="J289" s="47"/>
    </row>
    <row r="290" spans="1:10" ht="12.75" hidden="1" customHeight="1">
      <c r="A290" s="47"/>
      <c r="B290" s="105" t="s">
        <v>320</v>
      </c>
      <c r="C290" s="32" t="s">
        <v>49</v>
      </c>
      <c r="D290" s="110"/>
      <c r="E290" s="28"/>
      <c r="F290" s="32" t="s">
        <v>25</v>
      </c>
      <c r="G290" s="91">
        <v>1</v>
      </c>
      <c r="H290" s="32">
        <f t="shared" si="35"/>
        <v>2</v>
      </c>
      <c r="I290" s="91">
        <v>10</v>
      </c>
      <c r="J290" s="47"/>
    </row>
    <row r="291" spans="1:10" ht="12.75" hidden="1" customHeight="1">
      <c r="A291" s="101"/>
      <c r="B291" s="105" t="s">
        <v>55</v>
      </c>
      <c r="C291" s="32" t="s">
        <v>321</v>
      </c>
      <c r="D291" s="110"/>
      <c r="E291" s="28"/>
      <c r="F291" s="32" t="s">
        <v>25</v>
      </c>
      <c r="G291" s="91">
        <v>2</v>
      </c>
      <c r="H291" s="32">
        <f t="shared" si="35"/>
        <v>4</v>
      </c>
      <c r="I291" s="91">
        <v>10</v>
      </c>
      <c r="J291" s="47"/>
    </row>
    <row r="292" spans="1:10" ht="12.75" hidden="1" customHeight="1">
      <c r="A292" s="101"/>
      <c r="B292" s="105" t="s">
        <v>57</v>
      </c>
      <c r="C292" s="32" t="s">
        <v>58</v>
      </c>
      <c r="D292" s="110"/>
      <c r="E292" s="28"/>
      <c r="F292" s="32" t="s">
        <v>25</v>
      </c>
      <c r="G292" s="91">
        <v>1</v>
      </c>
      <c r="H292" s="32">
        <f t="shared" si="35"/>
        <v>2</v>
      </c>
      <c r="I292" s="91">
        <v>10</v>
      </c>
      <c r="J292" s="47"/>
    </row>
    <row r="293" spans="1:10" ht="12.75" hidden="1" customHeight="1">
      <c r="A293" s="103">
        <v>9</v>
      </c>
      <c r="B293" s="85" t="s">
        <v>60</v>
      </c>
      <c r="C293" s="119" t="s">
        <v>56</v>
      </c>
      <c r="D293" s="28"/>
      <c r="E293" s="28"/>
      <c r="F293" s="32" t="s">
        <v>25</v>
      </c>
      <c r="G293" s="58">
        <f>SUMIFS('свод кабелей'!B$12:O$12,'свод кабелей'!B$1:O$1,I293)*2+SUMIFS(H248:H935,B248:B935,"Пигтейл",I248:I935,I293)</f>
        <v>31</v>
      </c>
      <c r="H293" s="32">
        <f t="shared" ref="H293:H300" si="36">G293</f>
        <v>31</v>
      </c>
      <c r="I293" s="91">
        <v>10</v>
      </c>
      <c r="J293" s="47"/>
    </row>
    <row r="294" spans="1:10" ht="12.75" hidden="1" customHeight="1">
      <c r="A294" s="103">
        <f t="shared" ref="A294:A300" si="37">A293+1</f>
        <v>10</v>
      </c>
      <c r="B294" s="85" t="s">
        <v>61</v>
      </c>
      <c r="C294" s="119" t="s">
        <v>62</v>
      </c>
      <c r="D294" s="28"/>
      <c r="E294" s="28"/>
      <c r="F294" s="32" t="s">
        <v>25</v>
      </c>
      <c r="G294" s="91">
        <v>0</v>
      </c>
      <c r="H294" s="32">
        <f t="shared" si="36"/>
        <v>0</v>
      </c>
      <c r="I294" s="91">
        <v>10</v>
      </c>
      <c r="J294" s="47"/>
    </row>
    <row r="295" spans="1:10" ht="12.75" hidden="1" customHeight="1">
      <c r="A295" s="103">
        <f t="shared" si="37"/>
        <v>11</v>
      </c>
      <c r="B295" s="120" t="s">
        <v>63</v>
      </c>
      <c r="C295" s="30" t="s">
        <v>64</v>
      </c>
      <c r="D295" s="28"/>
      <c r="E295" s="28"/>
      <c r="F295" s="32" t="s">
        <v>25</v>
      </c>
      <c r="G295" s="91">
        <v>20</v>
      </c>
      <c r="H295" s="32">
        <f t="shared" si="36"/>
        <v>20</v>
      </c>
      <c r="I295" s="91">
        <v>10</v>
      </c>
      <c r="J295" s="47"/>
    </row>
    <row r="296" spans="1:10" ht="12.75" hidden="1" customHeight="1">
      <c r="A296" s="103">
        <f t="shared" si="37"/>
        <v>12</v>
      </c>
      <c r="B296" s="120" t="s">
        <v>63</v>
      </c>
      <c r="C296" s="30" t="s">
        <v>65</v>
      </c>
      <c r="D296" s="28"/>
      <c r="E296" s="28"/>
      <c r="F296" s="32" t="s">
        <v>25</v>
      </c>
      <c r="G296" s="57">
        <f>G300-SUMIFS(G$3:G$997,B$3:B$997,"Шкаф ПОН в составе",I$3:I$997,I296)-G295</f>
        <v>4</v>
      </c>
      <c r="H296" s="32">
        <f t="shared" si="36"/>
        <v>4</v>
      </c>
      <c r="I296" s="91">
        <v>10</v>
      </c>
      <c r="J296" s="47"/>
    </row>
    <row r="297" spans="1:10" ht="12.75" hidden="1" customHeight="1">
      <c r="A297" s="103">
        <f t="shared" si="37"/>
        <v>13</v>
      </c>
      <c r="B297" s="120" t="s">
        <v>66</v>
      </c>
      <c r="C297" s="30" t="s">
        <v>67</v>
      </c>
      <c r="D297" s="28"/>
      <c r="E297" s="28"/>
      <c r="F297" s="32" t="s">
        <v>25</v>
      </c>
      <c r="G297" s="57">
        <f>G295*2+G296*4</f>
        <v>56</v>
      </c>
      <c r="H297" s="32">
        <f t="shared" si="36"/>
        <v>56</v>
      </c>
      <c r="I297" s="91">
        <v>10</v>
      </c>
      <c r="J297" s="47"/>
    </row>
    <row r="298" spans="1:10" ht="12.75" hidden="1" customHeight="1">
      <c r="A298" s="103">
        <f t="shared" si="37"/>
        <v>14</v>
      </c>
      <c r="B298" s="120" t="s">
        <v>68</v>
      </c>
      <c r="C298" s="30" t="s">
        <v>69</v>
      </c>
      <c r="D298" s="28"/>
      <c r="E298" s="28"/>
      <c r="F298" s="32" t="s">
        <v>25</v>
      </c>
      <c r="G298" s="91">
        <f>SUMIFS(G$3:G$997,C$3:C$997,"SNR-24",I$3:I$997,I295)</f>
        <v>13</v>
      </c>
      <c r="H298" s="32">
        <f t="shared" si="36"/>
        <v>13</v>
      </c>
      <c r="I298" s="91">
        <v>10</v>
      </c>
      <c r="J298" s="47"/>
    </row>
    <row r="299" spans="1:10" ht="12.75" hidden="1" customHeight="1">
      <c r="A299" s="103">
        <f t="shared" si="37"/>
        <v>15</v>
      </c>
      <c r="B299" s="121" t="s">
        <v>332</v>
      </c>
      <c r="C299" s="30" t="s">
        <v>71</v>
      </c>
      <c r="D299" s="122"/>
      <c r="E299" s="122"/>
      <c r="F299" s="123" t="s">
        <v>25</v>
      </c>
      <c r="G299" s="96">
        <f>G295+G296*2+SUMIFS(G256:G944,B256:B944,"Шкаф ПОН в составе",I256:I944,I296)*2</f>
        <v>54</v>
      </c>
      <c r="H299" s="32">
        <f t="shared" si="36"/>
        <v>54</v>
      </c>
      <c r="I299" s="91">
        <v>10</v>
      </c>
      <c r="J299" s="47"/>
    </row>
    <row r="300" spans="1:10" ht="12.75" hidden="1" customHeight="1">
      <c r="A300" s="103">
        <f t="shared" si="37"/>
        <v>16</v>
      </c>
      <c r="B300" s="28" t="s">
        <v>72</v>
      </c>
      <c r="C300" s="32"/>
      <c r="D300" s="28"/>
      <c r="E300" s="28"/>
      <c r="F300" s="123" t="s">
        <v>25</v>
      </c>
      <c r="G300" s="91">
        <v>38</v>
      </c>
      <c r="H300" s="32">
        <f t="shared" si="36"/>
        <v>38</v>
      </c>
      <c r="I300" s="91">
        <v>10</v>
      </c>
      <c r="J300" s="47"/>
    </row>
    <row r="301" spans="1:10" ht="12.75" hidden="1" customHeight="1">
      <c r="A301" s="45" t="s">
        <v>313</v>
      </c>
      <c r="B301" s="45" t="s">
        <v>19</v>
      </c>
      <c r="C301" s="45" t="s">
        <v>20</v>
      </c>
      <c r="D301" s="45" t="s">
        <v>314</v>
      </c>
      <c r="E301" s="45" t="s">
        <v>315</v>
      </c>
      <c r="F301" s="45" t="s">
        <v>21</v>
      </c>
      <c r="G301" s="46" t="s">
        <v>316</v>
      </c>
      <c r="H301" s="46" t="s">
        <v>317</v>
      </c>
      <c r="I301" s="45" t="s">
        <v>79</v>
      </c>
      <c r="J301" s="47"/>
    </row>
    <row r="302" spans="1:10" ht="12.75" hidden="1" customHeight="1">
      <c r="A302" s="101">
        <v>1</v>
      </c>
      <c r="B302" s="102" t="s">
        <v>318</v>
      </c>
      <c r="C302" s="103" t="s">
        <v>24</v>
      </c>
      <c r="D302" s="104" t="s">
        <v>369</v>
      </c>
      <c r="E302" s="101"/>
      <c r="F302" s="101" t="s">
        <v>25</v>
      </c>
      <c r="G302" s="103">
        <v>1</v>
      </c>
      <c r="H302" s="32">
        <f t="shared" ref="H302:H316" si="38">G302</f>
        <v>1</v>
      </c>
      <c r="I302" s="91">
        <v>12</v>
      </c>
      <c r="J302" s="47"/>
    </row>
    <row r="303" spans="1:10" ht="12.75" hidden="1" customHeight="1">
      <c r="A303" s="32"/>
      <c r="B303" s="105" t="s">
        <v>28</v>
      </c>
      <c r="C303" s="55" t="s">
        <v>31</v>
      </c>
      <c r="D303" s="106"/>
      <c r="E303" s="32"/>
      <c r="F303" s="32" t="s">
        <v>25</v>
      </c>
      <c r="G303" s="91">
        <v>2</v>
      </c>
      <c r="H303" s="32">
        <f t="shared" si="38"/>
        <v>2</v>
      </c>
      <c r="I303" s="91">
        <v>12</v>
      </c>
      <c r="J303" s="47"/>
    </row>
    <row r="304" spans="1:10" ht="12.75" hidden="1" customHeight="1">
      <c r="A304" s="32"/>
      <c r="B304" s="105" t="s">
        <v>28</v>
      </c>
      <c r="C304" s="73" t="s">
        <v>34</v>
      </c>
      <c r="D304" s="106"/>
      <c r="E304" s="32"/>
      <c r="F304" s="32" t="s">
        <v>25</v>
      </c>
      <c r="G304" s="91">
        <v>1</v>
      </c>
      <c r="H304" s="32">
        <f t="shared" si="38"/>
        <v>1</v>
      </c>
      <c r="I304" s="91">
        <v>12</v>
      </c>
      <c r="J304" s="47"/>
    </row>
    <row r="305" spans="1:10" ht="12.75" hidden="1" customHeight="1">
      <c r="A305" s="32"/>
      <c r="B305" s="107" t="s">
        <v>28</v>
      </c>
      <c r="C305" s="55" t="s">
        <v>37</v>
      </c>
      <c r="D305" s="108"/>
      <c r="E305" s="32"/>
      <c r="F305" s="32" t="s">
        <v>25</v>
      </c>
      <c r="G305" s="91">
        <v>1</v>
      </c>
      <c r="H305" s="32">
        <f t="shared" si="38"/>
        <v>1</v>
      </c>
      <c r="I305" s="91">
        <v>12</v>
      </c>
      <c r="J305" s="47"/>
    </row>
    <row r="306" spans="1:10" ht="12.75" hidden="1" customHeight="1">
      <c r="A306" s="109"/>
      <c r="B306" s="105" t="s">
        <v>320</v>
      </c>
      <c r="C306" s="32" t="s">
        <v>49</v>
      </c>
      <c r="D306" s="110"/>
      <c r="E306" s="111"/>
      <c r="F306" s="32" t="s">
        <v>25</v>
      </c>
      <c r="G306" s="91">
        <v>1</v>
      </c>
      <c r="H306" s="32">
        <f t="shared" si="38"/>
        <v>1</v>
      </c>
      <c r="I306" s="91">
        <v>12</v>
      </c>
      <c r="J306" s="47"/>
    </row>
    <row r="307" spans="1:10" ht="12.75" hidden="1" customHeight="1">
      <c r="A307" s="109"/>
      <c r="B307" s="105" t="s">
        <v>55</v>
      </c>
      <c r="C307" s="32" t="s">
        <v>321</v>
      </c>
      <c r="D307" s="110"/>
      <c r="E307" s="111"/>
      <c r="F307" s="32" t="s">
        <v>25</v>
      </c>
      <c r="G307" s="91">
        <v>4</v>
      </c>
      <c r="H307" s="32">
        <f t="shared" si="38"/>
        <v>4</v>
      </c>
      <c r="I307" s="91">
        <v>12</v>
      </c>
      <c r="J307" s="47"/>
    </row>
    <row r="308" spans="1:10" ht="12.75" hidden="1" customHeight="1">
      <c r="A308" s="109"/>
      <c r="B308" s="105" t="s">
        <v>57</v>
      </c>
      <c r="C308" s="32" t="s">
        <v>58</v>
      </c>
      <c r="D308" s="110"/>
      <c r="E308" s="111"/>
      <c r="F308" s="32" t="s">
        <v>25</v>
      </c>
      <c r="G308" s="91">
        <v>1</v>
      </c>
      <c r="H308" s="32">
        <f t="shared" si="38"/>
        <v>1</v>
      </c>
      <c r="I308" s="91">
        <v>12</v>
      </c>
      <c r="J308" s="47"/>
    </row>
    <row r="309" spans="1:10" ht="12.75" hidden="1" customHeight="1">
      <c r="A309" s="109"/>
      <c r="B309" s="105" t="s">
        <v>59</v>
      </c>
      <c r="C309" s="32" t="s">
        <v>321</v>
      </c>
      <c r="D309" s="110"/>
      <c r="E309" s="111"/>
      <c r="F309" s="32" t="s">
        <v>25</v>
      </c>
      <c r="G309" s="91">
        <v>4</v>
      </c>
      <c r="H309" s="32">
        <f t="shared" si="38"/>
        <v>4</v>
      </c>
      <c r="I309" s="91">
        <v>12</v>
      </c>
      <c r="J309" s="47"/>
    </row>
    <row r="310" spans="1:10" ht="12.75" hidden="1" customHeight="1">
      <c r="A310" s="101">
        <v>2</v>
      </c>
      <c r="B310" s="102" t="s">
        <v>318</v>
      </c>
      <c r="C310" s="103" t="s">
        <v>24</v>
      </c>
      <c r="D310" s="113" t="s">
        <v>370</v>
      </c>
      <c r="E310" s="101"/>
      <c r="F310" s="101" t="s">
        <v>25</v>
      </c>
      <c r="G310" s="103">
        <v>1</v>
      </c>
      <c r="H310" s="32">
        <f t="shared" si="38"/>
        <v>1</v>
      </c>
      <c r="I310" s="91">
        <v>12</v>
      </c>
      <c r="J310" s="47"/>
    </row>
    <row r="311" spans="1:10" ht="12.75" hidden="1" customHeight="1">
      <c r="A311" s="32"/>
      <c r="B311" s="105" t="s">
        <v>28</v>
      </c>
      <c r="C311" s="55" t="s">
        <v>37</v>
      </c>
      <c r="D311" s="106"/>
      <c r="E311" s="32"/>
      <c r="F311" s="32" t="s">
        <v>25</v>
      </c>
      <c r="G311" s="91">
        <v>2</v>
      </c>
      <c r="H311" s="32">
        <f t="shared" si="38"/>
        <v>2</v>
      </c>
      <c r="I311" s="91">
        <v>12</v>
      </c>
      <c r="J311" s="47"/>
    </row>
    <row r="312" spans="1:10" ht="12.75" hidden="1" customHeight="1">
      <c r="A312" s="32"/>
      <c r="B312" s="105" t="s">
        <v>320</v>
      </c>
      <c r="C312" s="32" t="s">
        <v>49</v>
      </c>
      <c r="D312" s="110"/>
      <c r="E312" s="28"/>
      <c r="F312" s="32" t="s">
        <v>25</v>
      </c>
      <c r="G312" s="91">
        <v>1</v>
      </c>
      <c r="H312" s="32">
        <f t="shared" si="38"/>
        <v>1</v>
      </c>
      <c r="I312" s="91">
        <v>12</v>
      </c>
      <c r="J312" s="47"/>
    </row>
    <row r="313" spans="1:10" ht="12.75" hidden="1" customHeight="1">
      <c r="A313" s="32"/>
      <c r="B313" s="105" t="s">
        <v>55</v>
      </c>
      <c r="C313" s="32" t="s">
        <v>321</v>
      </c>
      <c r="D313" s="110"/>
      <c r="E313" s="111"/>
      <c r="F313" s="32" t="s">
        <v>25</v>
      </c>
      <c r="G313" s="91">
        <v>3</v>
      </c>
      <c r="H313" s="32">
        <f t="shared" si="38"/>
        <v>3</v>
      </c>
      <c r="I313" s="91">
        <v>12</v>
      </c>
      <c r="J313" s="47"/>
    </row>
    <row r="314" spans="1:10" ht="12.75" hidden="1" customHeight="1">
      <c r="A314" s="32"/>
      <c r="B314" s="105" t="s">
        <v>57</v>
      </c>
      <c r="C314" s="32" t="s">
        <v>58</v>
      </c>
      <c r="D314" s="110"/>
      <c r="E314" s="111"/>
      <c r="F314" s="32" t="s">
        <v>25</v>
      </c>
      <c r="G314" s="91">
        <v>1</v>
      </c>
      <c r="H314" s="32">
        <f t="shared" si="38"/>
        <v>1</v>
      </c>
      <c r="I314" s="91">
        <v>12</v>
      </c>
      <c r="J314" s="47"/>
    </row>
    <row r="315" spans="1:10" ht="12.75" hidden="1" customHeight="1">
      <c r="A315" s="32"/>
      <c r="B315" s="105" t="s">
        <v>59</v>
      </c>
      <c r="C315" s="32" t="s">
        <v>321</v>
      </c>
      <c r="D315" s="110"/>
      <c r="E315" s="111"/>
      <c r="F315" s="32" t="s">
        <v>25</v>
      </c>
      <c r="G315" s="91">
        <v>1</v>
      </c>
      <c r="H315" s="32">
        <f t="shared" si="38"/>
        <v>1</v>
      </c>
      <c r="I315" s="91">
        <v>12</v>
      </c>
      <c r="J315" s="47"/>
    </row>
    <row r="316" spans="1:10" ht="12.75" hidden="1" customHeight="1">
      <c r="A316" s="101">
        <v>4</v>
      </c>
      <c r="B316" s="102" t="s">
        <v>318</v>
      </c>
      <c r="C316" s="101" t="s">
        <v>24</v>
      </c>
      <c r="D316" s="114" t="s">
        <v>371</v>
      </c>
      <c r="E316" s="32"/>
      <c r="F316" s="101" t="s">
        <v>25</v>
      </c>
      <c r="G316" s="103">
        <v>5</v>
      </c>
      <c r="H316" s="32">
        <f t="shared" si="38"/>
        <v>5</v>
      </c>
      <c r="I316" s="91">
        <v>12</v>
      </c>
      <c r="J316" s="47"/>
    </row>
    <row r="317" spans="1:10" ht="12.75" hidden="1" customHeight="1">
      <c r="A317" s="32"/>
      <c r="B317" s="105" t="s">
        <v>320</v>
      </c>
      <c r="C317" s="32" t="s">
        <v>49</v>
      </c>
      <c r="D317" s="115"/>
      <c r="E317" s="28"/>
      <c r="F317" s="32" t="s">
        <v>25</v>
      </c>
      <c r="G317" s="91">
        <v>1</v>
      </c>
      <c r="H317" s="32">
        <f>G317*H316</f>
        <v>5</v>
      </c>
      <c r="I317" s="91">
        <v>12</v>
      </c>
      <c r="J317" s="47"/>
    </row>
    <row r="318" spans="1:10" ht="12.75" hidden="1" customHeight="1">
      <c r="A318" s="101">
        <v>5</v>
      </c>
      <c r="B318" s="102" t="s">
        <v>318</v>
      </c>
      <c r="C318" s="101" t="s">
        <v>24</v>
      </c>
      <c r="D318" s="114" t="s">
        <v>372</v>
      </c>
      <c r="E318" s="32"/>
      <c r="F318" s="101" t="s">
        <v>25</v>
      </c>
      <c r="G318" s="103">
        <v>3</v>
      </c>
      <c r="H318" s="32">
        <f>G318</f>
        <v>3</v>
      </c>
      <c r="I318" s="91">
        <v>12</v>
      </c>
      <c r="J318" s="47"/>
    </row>
    <row r="319" spans="1:10" ht="12.75" hidden="1" customHeight="1">
      <c r="A319" s="101"/>
      <c r="B319" s="105" t="s">
        <v>326</v>
      </c>
      <c r="C319" s="32" t="s">
        <v>47</v>
      </c>
      <c r="D319" s="116"/>
      <c r="E319" s="32"/>
      <c r="F319" s="117" t="s">
        <v>25</v>
      </c>
      <c r="G319" s="118">
        <v>1</v>
      </c>
      <c r="H319" s="32">
        <f t="shared" ref="H319:H322" si="39">G319*H$318</f>
        <v>3</v>
      </c>
      <c r="I319" s="91">
        <v>12</v>
      </c>
      <c r="J319" s="47"/>
    </row>
    <row r="320" spans="1:10" ht="12.75" hidden="1" customHeight="1">
      <c r="A320" s="101"/>
      <c r="B320" s="105" t="s">
        <v>320</v>
      </c>
      <c r="C320" s="32" t="s">
        <v>49</v>
      </c>
      <c r="D320" s="115"/>
      <c r="E320" s="28"/>
      <c r="F320" s="32" t="s">
        <v>25</v>
      </c>
      <c r="G320" s="91">
        <v>1</v>
      </c>
      <c r="H320" s="32">
        <f t="shared" si="39"/>
        <v>3</v>
      </c>
      <c r="I320" s="91">
        <v>12</v>
      </c>
      <c r="J320" s="47"/>
    </row>
    <row r="321" spans="1:10" ht="12.75" hidden="1" customHeight="1">
      <c r="A321" s="101"/>
      <c r="B321" s="105" t="s">
        <v>55</v>
      </c>
      <c r="C321" s="32" t="s">
        <v>321</v>
      </c>
      <c r="D321" s="115"/>
      <c r="E321" s="111"/>
      <c r="F321" s="32" t="s">
        <v>25</v>
      </c>
      <c r="G321" s="91">
        <v>2</v>
      </c>
      <c r="H321" s="32">
        <f t="shared" si="39"/>
        <v>6</v>
      </c>
      <c r="I321" s="91">
        <v>12</v>
      </c>
      <c r="J321" s="47"/>
    </row>
    <row r="322" spans="1:10" ht="12.75" hidden="1" customHeight="1">
      <c r="A322" s="101"/>
      <c r="B322" s="105" t="s">
        <v>57</v>
      </c>
      <c r="C322" s="32" t="s">
        <v>58</v>
      </c>
      <c r="D322" s="115"/>
      <c r="E322" s="111"/>
      <c r="F322" s="32" t="s">
        <v>25</v>
      </c>
      <c r="G322" s="91">
        <v>1</v>
      </c>
      <c r="H322" s="32">
        <f t="shared" si="39"/>
        <v>3</v>
      </c>
      <c r="I322" s="91">
        <v>12</v>
      </c>
      <c r="J322" s="47"/>
    </row>
    <row r="323" spans="1:10" ht="12.75" hidden="1" customHeight="1">
      <c r="A323" s="103">
        <v>6</v>
      </c>
      <c r="B323" s="102" t="s">
        <v>318</v>
      </c>
      <c r="C323" s="101" t="s">
        <v>24</v>
      </c>
      <c r="D323" s="114" t="s">
        <v>373</v>
      </c>
      <c r="E323" s="32"/>
      <c r="F323" s="101" t="s">
        <v>25</v>
      </c>
      <c r="G323" s="103">
        <v>2</v>
      </c>
      <c r="H323" s="32">
        <f>G323</f>
        <v>2</v>
      </c>
      <c r="I323" s="91">
        <v>12</v>
      </c>
      <c r="J323" s="47"/>
    </row>
    <row r="324" spans="1:10" ht="12.75" hidden="1" customHeight="1">
      <c r="A324" s="101"/>
      <c r="B324" s="105" t="s">
        <v>326</v>
      </c>
      <c r="C324" s="32" t="s">
        <v>41</v>
      </c>
      <c r="D324" s="116"/>
      <c r="E324" s="32"/>
      <c r="F324" s="32" t="s">
        <v>25</v>
      </c>
      <c r="G324" s="91">
        <v>1</v>
      </c>
      <c r="H324" s="32">
        <f t="shared" ref="H324:H327" si="40">G324*H$323</f>
        <v>2</v>
      </c>
      <c r="I324" s="91">
        <v>12</v>
      </c>
      <c r="J324" s="47"/>
    </row>
    <row r="325" spans="1:10" ht="12.75" hidden="1" customHeight="1">
      <c r="A325" s="101"/>
      <c r="B325" s="105" t="s">
        <v>320</v>
      </c>
      <c r="C325" s="32" t="s">
        <v>49</v>
      </c>
      <c r="D325" s="115"/>
      <c r="E325" s="28"/>
      <c r="F325" s="32" t="s">
        <v>25</v>
      </c>
      <c r="G325" s="91">
        <v>1</v>
      </c>
      <c r="H325" s="32">
        <f t="shared" si="40"/>
        <v>2</v>
      </c>
      <c r="I325" s="91">
        <v>12</v>
      </c>
      <c r="J325" s="47"/>
    </row>
    <row r="326" spans="1:10" ht="12.75" hidden="1" customHeight="1">
      <c r="A326" s="101"/>
      <c r="B326" s="105" t="s">
        <v>55</v>
      </c>
      <c r="C326" s="32" t="s">
        <v>321</v>
      </c>
      <c r="D326" s="115"/>
      <c r="E326" s="28"/>
      <c r="F326" s="32" t="s">
        <v>25</v>
      </c>
      <c r="G326" s="91">
        <v>2</v>
      </c>
      <c r="H326" s="32">
        <f t="shared" si="40"/>
        <v>4</v>
      </c>
      <c r="I326" s="91">
        <v>12</v>
      </c>
      <c r="J326" s="47"/>
    </row>
    <row r="327" spans="1:10" ht="12.75" hidden="1" customHeight="1">
      <c r="A327" s="101"/>
      <c r="B327" s="105" t="s">
        <v>57</v>
      </c>
      <c r="C327" s="32" t="s">
        <v>58</v>
      </c>
      <c r="D327" s="115"/>
      <c r="E327" s="28"/>
      <c r="F327" s="32" t="s">
        <v>25</v>
      </c>
      <c r="G327" s="91">
        <v>1</v>
      </c>
      <c r="H327" s="32">
        <f t="shared" si="40"/>
        <v>2</v>
      </c>
      <c r="I327" s="91">
        <v>12</v>
      </c>
      <c r="J327" s="47"/>
    </row>
    <row r="328" spans="1:10" ht="12.75" hidden="1" customHeight="1">
      <c r="A328" s="103">
        <v>7</v>
      </c>
      <c r="B328" s="102" t="s">
        <v>318</v>
      </c>
      <c r="C328" s="101" t="s">
        <v>24</v>
      </c>
      <c r="D328" s="114" t="s">
        <v>374</v>
      </c>
      <c r="E328" s="32"/>
      <c r="F328" s="101" t="s">
        <v>25</v>
      </c>
      <c r="G328" s="103">
        <v>2</v>
      </c>
      <c r="H328" s="32">
        <f>G328</f>
        <v>2</v>
      </c>
      <c r="I328" s="91">
        <v>12</v>
      </c>
      <c r="J328" s="47"/>
    </row>
    <row r="329" spans="1:10" ht="12.75" hidden="1" customHeight="1">
      <c r="A329" s="101"/>
      <c r="B329" s="105" t="s">
        <v>326</v>
      </c>
      <c r="C329" s="32" t="s">
        <v>43</v>
      </c>
      <c r="D329" s="106"/>
      <c r="E329" s="32"/>
      <c r="F329" s="32" t="s">
        <v>25</v>
      </c>
      <c r="G329" s="91">
        <v>1</v>
      </c>
      <c r="H329" s="32">
        <f t="shared" ref="H329:H332" si="41">G329*H$328</f>
        <v>2</v>
      </c>
      <c r="I329" s="91">
        <v>12</v>
      </c>
      <c r="J329" s="47"/>
    </row>
    <row r="330" spans="1:10" ht="12.75" hidden="1" customHeight="1">
      <c r="A330" s="101"/>
      <c r="B330" s="105" t="s">
        <v>320</v>
      </c>
      <c r="C330" s="32" t="s">
        <v>49</v>
      </c>
      <c r="D330" s="110"/>
      <c r="E330" s="28"/>
      <c r="F330" s="32" t="s">
        <v>25</v>
      </c>
      <c r="G330" s="91">
        <v>1</v>
      </c>
      <c r="H330" s="32">
        <f t="shared" si="41"/>
        <v>2</v>
      </c>
      <c r="I330" s="91">
        <v>12</v>
      </c>
      <c r="J330" s="47"/>
    </row>
    <row r="331" spans="1:10" ht="12.75" hidden="1" customHeight="1">
      <c r="A331" s="101"/>
      <c r="B331" s="105" t="s">
        <v>55</v>
      </c>
      <c r="C331" s="32" t="s">
        <v>321</v>
      </c>
      <c r="D331" s="110"/>
      <c r="E331" s="28"/>
      <c r="F331" s="32" t="s">
        <v>25</v>
      </c>
      <c r="G331" s="91">
        <v>2</v>
      </c>
      <c r="H331" s="32">
        <f t="shared" si="41"/>
        <v>4</v>
      </c>
      <c r="I331" s="91">
        <v>12</v>
      </c>
      <c r="J331" s="47"/>
    </row>
    <row r="332" spans="1:10" ht="12.75" hidden="1" customHeight="1">
      <c r="A332" s="101"/>
      <c r="B332" s="105" t="s">
        <v>57</v>
      </c>
      <c r="C332" s="32" t="s">
        <v>58</v>
      </c>
      <c r="D332" s="110"/>
      <c r="E332" s="28"/>
      <c r="F332" s="32" t="s">
        <v>25</v>
      </c>
      <c r="G332" s="91">
        <v>1</v>
      </c>
      <c r="H332" s="32">
        <f t="shared" si="41"/>
        <v>2</v>
      </c>
      <c r="I332" s="91">
        <v>12</v>
      </c>
      <c r="J332" s="47"/>
    </row>
    <row r="333" spans="1:10" ht="12.75" hidden="1" customHeight="1">
      <c r="A333" s="103">
        <v>8</v>
      </c>
      <c r="B333" s="102" t="s">
        <v>318</v>
      </c>
      <c r="C333" s="101" t="s">
        <v>24</v>
      </c>
      <c r="D333" s="104" t="s">
        <v>375</v>
      </c>
      <c r="E333" s="101"/>
      <c r="F333" s="101" t="s">
        <v>25</v>
      </c>
      <c r="G333" s="103">
        <v>1</v>
      </c>
      <c r="H333" s="32">
        <f t="shared" ref="H333:H344" si="42">G333</f>
        <v>1</v>
      </c>
      <c r="I333" s="91">
        <v>12</v>
      </c>
      <c r="J333" s="47"/>
    </row>
    <row r="334" spans="1:10" ht="12.75" hidden="1" customHeight="1">
      <c r="A334" s="47"/>
      <c r="B334" s="124" t="s">
        <v>326</v>
      </c>
      <c r="C334" s="91" t="s">
        <v>40</v>
      </c>
      <c r="D334" s="106"/>
      <c r="E334" s="32"/>
      <c r="F334" s="32" t="s">
        <v>25</v>
      </c>
      <c r="G334" s="91">
        <v>1</v>
      </c>
      <c r="H334" s="32">
        <f t="shared" si="42"/>
        <v>1</v>
      </c>
      <c r="I334" s="91">
        <v>12</v>
      </c>
      <c r="J334" s="47"/>
    </row>
    <row r="335" spans="1:10" ht="12.75" hidden="1" customHeight="1">
      <c r="A335" s="47"/>
      <c r="B335" s="105" t="s">
        <v>320</v>
      </c>
      <c r="C335" s="32" t="s">
        <v>49</v>
      </c>
      <c r="D335" s="110"/>
      <c r="E335" s="28"/>
      <c r="F335" s="32" t="s">
        <v>25</v>
      </c>
      <c r="G335" s="91">
        <v>1</v>
      </c>
      <c r="H335" s="32">
        <f t="shared" si="42"/>
        <v>1</v>
      </c>
      <c r="I335" s="91">
        <v>12</v>
      </c>
      <c r="J335" s="47"/>
    </row>
    <row r="336" spans="1:10" ht="12.75" hidden="1" customHeight="1">
      <c r="A336" s="101"/>
      <c r="B336" s="105" t="s">
        <v>55</v>
      </c>
      <c r="C336" s="32" t="s">
        <v>321</v>
      </c>
      <c r="D336" s="110"/>
      <c r="E336" s="28"/>
      <c r="F336" s="32" t="s">
        <v>25</v>
      </c>
      <c r="G336" s="91">
        <v>2</v>
      </c>
      <c r="H336" s="32">
        <f t="shared" si="42"/>
        <v>2</v>
      </c>
      <c r="I336" s="91">
        <v>12</v>
      </c>
      <c r="J336" s="47"/>
    </row>
    <row r="337" spans="1:10" ht="12.75" hidden="1" customHeight="1">
      <c r="A337" s="101"/>
      <c r="B337" s="105" t="s">
        <v>57</v>
      </c>
      <c r="C337" s="32" t="s">
        <v>58</v>
      </c>
      <c r="D337" s="110"/>
      <c r="E337" s="28"/>
      <c r="F337" s="32" t="s">
        <v>25</v>
      </c>
      <c r="G337" s="91">
        <v>1</v>
      </c>
      <c r="H337" s="32">
        <f t="shared" si="42"/>
        <v>1</v>
      </c>
      <c r="I337" s="91">
        <v>12</v>
      </c>
      <c r="J337" s="47"/>
    </row>
    <row r="338" spans="1:10" ht="12.75" hidden="1" customHeight="1">
      <c r="A338" s="103">
        <v>9</v>
      </c>
      <c r="B338" s="85" t="s">
        <v>60</v>
      </c>
      <c r="C338" s="119" t="s">
        <v>56</v>
      </c>
      <c r="D338" s="28"/>
      <c r="E338" s="28"/>
      <c r="F338" s="32" t="s">
        <v>25</v>
      </c>
      <c r="G338" s="58">
        <f>SUMIFS('свод кабелей'!B$12:O$12,'свод кабелей'!B$1:O$1,I338)*2+SUMIFS(H$3:H$984,B$3:B$984,"Пигтейл",I$3:I$984,I338)</f>
        <v>33</v>
      </c>
      <c r="H338" s="32">
        <f t="shared" si="42"/>
        <v>33</v>
      </c>
      <c r="I338" s="91">
        <v>12</v>
      </c>
      <c r="J338" s="47"/>
    </row>
    <row r="339" spans="1:10" ht="12.75" hidden="1" customHeight="1">
      <c r="A339" s="103">
        <f t="shared" ref="A339:A344" si="43">A338+1</f>
        <v>10</v>
      </c>
      <c r="B339" s="120" t="s">
        <v>63</v>
      </c>
      <c r="C339" s="30" t="s">
        <v>64</v>
      </c>
      <c r="D339" s="28"/>
      <c r="E339" s="28"/>
      <c r="F339" s="32" t="s">
        <v>25</v>
      </c>
      <c r="G339" s="91">
        <v>21</v>
      </c>
      <c r="H339" s="32">
        <f t="shared" si="42"/>
        <v>21</v>
      </c>
      <c r="I339" s="91">
        <v>12</v>
      </c>
      <c r="J339" s="47"/>
    </row>
    <row r="340" spans="1:10" ht="12.75" hidden="1" customHeight="1">
      <c r="A340" s="103">
        <f t="shared" si="43"/>
        <v>11</v>
      </c>
      <c r="B340" s="120" t="s">
        <v>63</v>
      </c>
      <c r="C340" s="30" t="s">
        <v>65</v>
      </c>
      <c r="D340" s="28"/>
      <c r="E340" s="28"/>
      <c r="F340" s="32" t="s">
        <v>25</v>
      </c>
      <c r="G340" s="57">
        <f>G344-SUMIFS(G$3:G$997,B$3:B$997,"Шкаф ПОН в составе",I$3:I$997,I340)-G339</f>
        <v>5</v>
      </c>
      <c r="H340" s="32">
        <f t="shared" si="42"/>
        <v>5</v>
      </c>
      <c r="I340" s="91">
        <v>12</v>
      </c>
      <c r="J340" s="47"/>
    </row>
    <row r="341" spans="1:10" ht="12.75" hidden="1" customHeight="1">
      <c r="A341" s="103">
        <f t="shared" si="43"/>
        <v>12</v>
      </c>
      <c r="B341" s="120" t="s">
        <v>66</v>
      </c>
      <c r="C341" s="30" t="s">
        <v>67</v>
      </c>
      <c r="D341" s="28"/>
      <c r="E341" s="28"/>
      <c r="F341" s="32" t="s">
        <v>25</v>
      </c>
      <c r="G341" s="57">
        <f>G339*2+G340*4</f>
        <v>62</v>
      </c>
      <c r="H341" s="32">
        <f t="shared" si="42"/>
        <v>62</v>
      </c>
      <c r="I341" s="91">
        <v>12</v>
      </c>
      <c r="J341" s="47"/>
    </row>
    <row r="342" spans="1:10" ht="12.75" hidden="1" customHeight="1">
      <c r="A342" s="103">
        <f t="shared" si="43"/>
        <v>13</v>
      </c>
      <c r="B342" s="120" t="s">
        <v>68</v>
      </c>
      <c r="C342" s="30" t="s">
        <v>69</v>
      </c>
      <c r="D342" s="28"/>
      <c r="E342" s="28"/>
      <c r="F342" s="32" t="s">
        <v>25</v>
      </c>
      <c r="G342" s="91">
        <f>SUMIFS(G$3:G$997,C$3:C$997,"SNR-24",I$3:I$997,I339)</f>
        <v>15</v>
      </c>
      <c r="H342" s="32">
        <f t="shared" si="42"/>
        <v>15</v>
      </c>
      <c r="I342" s="91">
        <v>12</v>
      </c>
      <c r="J342" s="47"/>
    </row>
    <row r="343" spans="1:10" ht="12.75" hidden="1" customHeight="1">
      <c r="A343" s="103">
        <f t="shared" si="43"/>
        <v>14</v>
      </c>
      <c r="B343" s="121" t="s">
        <v>332</v>
      </c>
      <c r="C343" s="30" t="s">
        <v>71</v>
      </c>
      <c r="D343" s="122"/>
      <c r="E343" s="122"/>
      <c r="F343" s="123" t="s">
        <v>25</v>
      </c>
      <c r="G343" s="96">
        <f>G339+G340*2+SUMIFS(G304:G997,B304:B997,"Шкаф ПОН в составе",I304:I997,I340)*2</f>
        <v>59</v>
      </c>
      <c r="H343" s="32">
        <f t="shared" si="42"/>
        <v>59</v>
      </c>
      <c r="I343" s="91">
        <v>12</v>
      </c>
      <c r="J343" s="47"/>
    </row>
    <row r="344" spans="1:10" ht="12.75" hidden="1" customHeight="1">
      <c r="A344" s="103">
        <f t="shared" si="43"/>
        <v>15</v>
      </c>
      <c r="B344" s="28" t="s">
        <v>72</v>
      </c>
      <c r="C344" s="32"/>
      <c r="D344" s="28"/>
      <c r="E344" s="28"/>
      <c r="F344" s="91" t="s">
        <v>25</v>
      </c>
      <c r="G344" s="91">
        <v>41</v>
      </c>
      <c r="H344" s="32">
        <f t="shared" si="42"/>
        <v>41</v>
      </c>
      <c r="I344" s="91">
        <v>12</v>
      </c>
      <c r="J344" s="47"/>
    </row>
    <row r="345" spans="1:10" ht="12.75" hidden="1" customHeight="1">
      <c r="A345" s="45" t="s">
        <v>313</v>
      </c>
      <c r="B345" s="45" t="s">
        <v>19</v>
      </c>
      <c r="C345" s="45" t="s">
        <v>20</v>
      </c>
      <c r="D345" s="45" t="s">
        <v>314</v>
      </c>
      <c r="E345" s="45" t="s">
        <v>315</v>
      </c>
      <c r="F345" s="45" t="s">
        <v>21</v>
      </c>
      <c r="G345" s="46" t="s">
        <v>316</v>
      </c>
      <c r="H345" s="46" t="s">
        <v>317</v>
      </c>
      <c r="I345" s="45" t="s">
        <v>79</v>
      </c>
      <c r="J345" s="47"/>
    </row>
    <row r="346" spans="1:10" ht="12.75" hidden="1" customHeight="1">
      <c r="A346" s="101">
        <v>1</v>
      </c>
      <c r="B346" s="102" t="s">
        <v>318</v>
      </c>
      <c r="C346" s="103" t="s">
        <v>24</v>
      </c>
      <c r="D346" s="104" t="s">
        <v>376</v>
      </c>
      <c r="E346" s="101"/>
      <c r="F346" s="101" t="s">
        <v>25</v>
      </c>
      <c r="G346" s="103">
        <v>1</v>
      </c>
      <c r="H346" s="32">
        <f t="shared" ref="H346:H361" si="44">G346</f>
        <v>1</v>
      </c>
      <c r="I346" s="91">
        <v>13</v>
      </c>
      <c r="J346" s="47"/>
    </row>
    <row r="347" spans="1:10" ht="12.75" hidden="1" customHeight="1">
      <c r="A347" s="32"/>
      <c r="B347" s="105" t="s">
        <v>28</v>
      </c>
      <c r="C347" s="73" t="s">
        <v>36</v>
      </c>
      <c r="D347" s="106"/>
      <c r="E347" s="32"/>
      <c r="F347" s="32" t="s">
        <v>25</v>
      </c>
      <c r="G347" s="91">
        <v>1</v>
      </c>
      <c r="H347" s="32">
        <f t="shared" si="44"/>
        <v>1</v>
      </c>
      <c r="I347" s="91">
        <v>13</v>
      </c>
      <c r="J347" s="47"/>
    </row>
    <row r="348" spans="1:10" ht="12.75" hidden="1" customHeight="1">
      <c r="A348" s="32"/>
      <c r="B348" s="107" t="s">
        <v>28</v>
      </c>
      <c r="C348" s="55" t="s">
        <v>34</v>
      </c>
      <c r="D348" s="108"/>
      <c r="E348" s="32"/>
      <c r="F348" s="32" t="s">
        <v>25</v>
      </c>
      <c r="G348" s="91">
        <v>1</v>
      </c>
      <c r="H348" s="32">
        <f t="shared" si="44"/>
        <v>1</v>
      </c>
      <c r="I348" s="91">
        <v>13</v>
      </c>
      <c r="J348" s="47"/>
    </row>
    <row r="349" spans="1:10" ht="12.75" hidden="1" customHeight="1">
      <c r="A349" s="32"/>
      <c r="B349" s="105" t="s">
        <v>28</v>
      </c>
      <c r="C349" s="55" t="s">
        <v>33</v>
      </c>
      <c r="D349" s="106"/>
      <c r="E349" s="32"/>
      <c r="F349" s="32" t="s">
        <v>25</v>
      </c>
      <c r="G349" s="91">
        <v>1</v>
      </c>
      <c r="H349" s="32">
        <f t="shared" si="44"/>
        <v>1</v>
      </c>
      <c r="I349" s="91">
        <v>13</v>
      </c>
      <c r="J349" s="47"/>
    </row>
    <row r="350" spans="1:10" ht="12.75" hidden="1" customHeight="1">
      <c r="A350" s="109"/>
      <c r="B350" s="105" t="s">
        <v>320</v>
      </c>
      <c r="C350" s="32" t="s">
        <v>49</v>
      </c>
      <c r="D350" s="110"/>
      <c r="E350" s="111"/>
      <c r="F350" s="32" t="s">
        <v>25</v>
      </c>
      <c r="G350" s="91">
        <v>1</v>
      </c>
      <c r="H350" s="32">
        <f t="shared" si="44"/>
        <v>1</v>
      </c>
      <c r="I350" s="91">
        <v>13</v>
      </c>
      <c r="J350" s="47"/>
    </row>
    <row r="351" spans="1:10" ht="12.75" hidden="1" customHeight="1">
      <c r="A351" s="109"/>
      <c r="B351" s="105" t="s">
        <v>55</v>
      </c>
      <c r="C351" s="32" t="s">
        <v>321</v>
      </c>
      <c r="D351" s="110"/>
      <c r="E351" s="111"/>
      <c r="F351" s="32" t="s">
        <v>25</v>
      </c>
      <c r="G351" s="91">
        <v>2</v>
      </c>
      <c r="H351" s="32">
        <f t="shared" si="44"/>
        <v>2</v>
      </c>
      <c r="I351" s="91">
        <v>13</v>
      </c>
      <c r="J351" s="47"/>
    </row>
    <row r="352" spans="1:10" ht="12.75" hidden="1" customHeight="1">
      <c r="A352" s="109"/>
      <c r="B352" s="105" t="s">
        <v>57</v>
      </c>
      <c r="C352" s="32" t="s">
        <v>58</v>
      </c>
      <c r="D352" s="110"/>
      <c r="E352" s="111"/>
      <c r="F352" s="32" t="s">
        <v>25</v>
      </c>
      <c r="G352" s="91">
        <v>1</v>
      </c>
      <c r="H352" s="32">
        <f t="shared" si="44"/>
        <v>1</v>
      </c>
      <c r="I352" s="91">
        <v>13</v>
      </c>
      <c r="J352" s="47"/>
    </row>
    <row r="353" spans="1:10" ht="12.75" hidden="1" customHeight="1">
      <c r="A353" s="109"/>
      <c r="B353" s="105" t="s">
        <v>59</v>
      </c>
      <c r="C353" s="32" t="s">
        <v>321</v>
      </c>
      <c r="D353" s="110"/>
      <c r="E353" s="111"/>
      <c r="F353" s="32" t="s">
        <v>25</v>
      </c>
      <c r="G353" s="91">
        <v>3</v>
      </c>
      <c r="H353" s="32">
        <f t="shared" si="44"/>
        <v>3</v>
      </c>
      <c r="I353" s="91">
        <v>13</v>
      </c>
      <c r="J353" s="47"/>
    </row>
    <row r="354" spans="1:10" ht="12.75" hidden="1" customHeight="1">
      <c r="A354" s="101">
        <v>2</v>
      </c>
      <c r="B354" s="112" t="s">
        <v>318</v>
      </c>
      <c r="C354" s="103" t="s">
        <v>24</v>
      </c>
      <c r="D354" s="113" t="s">
        <v>377</v>
      </c>
      <c r="E354" s="101"/>
      <c r="F354" s="101" t="s">
        <v>25</v>
      </c>
      <c r="G354" s="103">
        <v>1</v>
      </c>
      <c r="H354" s="32">
        <f t="shared" si="44"/>
        <v>1</v>
      </c>
      <c r="I354" s="91">
        <v>13</v>
      </c>
      <c r="J354" s="47"/>
    </row>
    <row r="355" spans="1:10" ht="12.75" hidden="1" customHeight="1">
      <c r="A355" s="32"/>
      <c r="B355" s="105" t="s">
        <v>28</v>
      </c>
      <c r="C355" s="55" t="s">
        <v>32</v>
      </c>
      <c r="D355" s="106"/>
      <c r="E355" s="32"/>
      <c r="F355" s="32" t="s">
        <v>25</v>
      </c>
      <c r="G355" s="91">
        <v>1</v>
      </c>
      <c r="H355" s="32">
        <f t="shared" si="44"/>
        <v>1</v>
      </c>
      <c r="I355" s="91">
        <v>13</v>
      </c>
      <c r="J355" s="47"/>
    </row>
    <row r="356" spans="1:10" ht="12.75" hidden="1" customHeight="1">
      <c r="A356" s="32"/>
      <c r="B356" s="105" t="s">
        <v>28</v>
      </c>
      <c r="C356" s="55" t="s">
        <v>37</v>
      </c>
      <c r="D356" s="106"/>
      <c r="E356" s="32"/>
      <c r="F356" s="32" t="s">
        <v>25</v>
      </c>
      <c r="G356" s="91">
        <v>1</v>
      </c>
      <c r="H356" s="32">
        <f t="shared" si="44"/>
        <v>1</v>
      </c>
      <c r="I356" s="91">
        <v>13</v>
      </c>
      <c r="J356" s="47"/>
    </row>
    <row r="357" spans="1:10" ht="12.75" hidden="1" customHeight="1">
      <c r="A357" s="32"/>
      <c r="B357" s="105" t="s">
        <v>320</v>
      </c>
      <c r="C357" s="32" t="s">
        <v>49</v>
      </c>
      <c r="D357" s="110"/>
      <c r="E357" s="28"/>
      <c r="F357" s="32" t="s">
        <v>25</v>
      </c>
      <c r="G357" s="91">
        <v>1</v>
      </c>
      <c r="H357" s="32">
        <f t="shared" si="44"/>
        <v>1</v>
      </c>
      <c r="I357" s="91">
        <v>13</v>
      </c>
      <c r="J357" s="47"/>
    </row>
    <row r="358" spans="1:10" ht="12.75" hidden="1" customHeight="1">
      <c r="A358" s="32"/>
      <c r="B358" s="105" t="s">
        <v>55</v>
      </c>
      <c r="C358" s="32" t="s">
        <v>321</v>
      </c>
      <c r="D358" s="110"/>
      <c r="E358" s="111"/>
      <c r="F358" s="32" t="s">
        <v>25</v>
      </c>
      <c r="G358" s="91">
        <v>2</v>
      </c>
      <c r="H358" s="32">
        <f t="shared" si="44"/>
        <v>2</v>
      </c>
      <c r="I358" s="91">
        <v>13</v>
      </c>
      <c r="J358" s="47"/>
    </row>
    <row r="359" spans="1:10" ht="12.75" hidden="1" customHeight="1">
      <c r="A359" s="32"/>
      <c r="B359" s="105" t="s">
        <v>57</v>
      </c>
      <c r="C359" s="32" t="s">
        <v>58</v>
      </c>
      <c r="D359" s="110"/>
      <c r="E359" s="111"/>
      <c r="F359" s="32" t="s">
        <v>25</v>
      </c>
      <c r="G359" s="91">
        <v>1</v>
      </c>
      <c r="H359" s="32">
        <f t="shared" si="44"/>
        <v>1</v>
      </c>
      <c r="I359" s="91">
        <v>13</v>
      </c>
      <c r="J359" s="47"/>
    </row>
    <row r="360" spans="1:10" ht="12.75" hidden="1" customHeight="1">
      <c r="A360" s="32"/>
      <c r="B360" s="105" t="s">
        <v>59</v>
      </c>
      <c r="C360" s="32" t="s">
        <v>321</v>
      </c>
      <c r="D360" s="110"/>
      <c r="E360" s="111"/>
      <c r="F360" s="32" t="s">
        <v>25</v>
      </c>
      <c r="G360" s="91">
        <v>3</v>
      </c>
      <c r="H360" s="32">
        <f t="shared" si="44"/>
        <v>3</v>
      </c>
      <c r="I360" s="91">
        <v>13</v>
      </c>
      <c r="J360" s="47"/>
    </row>
    <row r="361" spans="1:10" ht="12.75" hidden="1" customHeight="1">
      <c r="A361" s="103">
        <v>3</v>
      </c>
      <c r="B361" s="112" t="s">
        <v>318</v>
      </c>
      <c r="C361" s="103" t="s">
        <v>24</v>
      </c>
      <c r="D361" s="113" t="s">
        <v>378</v>
      </c>
      <c r="E361" s="101"/>
      <c r="F361" s="101" t="s">
        <v>25</v>
      </c>
      <c r="G361" s="103">
        <v>2</v>
      </c>
      <c r="H361" s="32">
        <f t="shared" si="44"/>
        <v>2</v>
      </c>
      <c r="I361" s="91">
        <v>13</v>
      </c>
      <c r="J361" s="47"/>
    </row>
    <row r="362" spans="1:10" ht="12.75" hidden="1" customHeight="1">
      <c r="A362" s="32"/>
      <c r="B362" s="105" t="s">
        <v>28</v>
      </c>
      <c r="C362" s="55" t="s">
        <v>30</v>
      </c>
      <c r="D362" s="106"/>
      <c r="E362" s="32"/>
      <c r="F362" s="32" t="s">
        <v>25</v>
      </c>
      <c r="G362" s="91">
        <v>1</v>
      </c>
      <c r="H362" s="32">
        <f t="shared" ref="H362:H369" si="45">G362*H$361</f>
        <v>2</v>
      </c>
      <c r="I362" s="91">
        <v>13</v>
      </c>
      <c r="J362" s="47"/>
    </row>
    <row r="363" spans="1:10" ht="12.75" hidden="1" customHeight="1">
      <c r="A363" s="32"/>
      <c r="B363" s="105" t="s">
        <v>28</v>
      </c>
      <c r="C363" s="55" t="s">
        <v>31</v>
      </c>
      <c r="D363" s="106"/>
      <c r="E363" s="32"/>
      <c r="F363" s="32" t="s">
        <v>25</v>
      </c>
      <c r="G363" s="91">
        <v>1</v>
      </c>
      <c r="H363" s="32">
        <f t="shared" si="45"/>
        <v>2</v>
      </c>
      <c r="I363" s="91">
        <v>13</v>
      </c>
      <c r="J363" s="47"/>
    </row>
    <row r="364" spans="1:10" ht="12.75" hidden="1" customHeight="1">
      <c r="A364" s="32"/>
      <c r="B364" s="105" t="s">
        <v>28</v>
      </c>
      <c r="C364" s="55" t="s">
        <v>33</v>
      </c>
      <c r="D364" s="106"/>
      <c r="E364" s="32"/>
      <c r="F364" s="32" t="s">
        <v>25</v>
      </c>
      <c r="G364" s="91">
        <v>1</v>
      </c>
      <c r="H364" s="32">
        <f t="shared" si="45"/>
        <v>2</v>
      </c>
      <c r="I364" s="91">
        <v>13</v>
      </c>
      <c r="J364" s="47"/>
    </row>
    <row r="365" spans="1:10" ht="12.75" hidden="1" customHeight="1">
      <c r="A365" s="32"/>
      <c r="B365" s="105" t="s">
        <v>28</v>
      </c>
      <c r="C365" s="73" t="s">
        <v>35</v>
      </c>
      <c r="D365" s="106"/>
      <c r="E365" s="32"/>
      <c r="F365" s="32" t="s">
        <v>25</v>
      </c>
      <c r="G365" s="91">
        <v>1</v>
      </c>
      <c r="H365" s="32">
        <f t="shared" si="45"/>
        <v>2</v>
      </c>
      <c r="I365" s="91">
        <v>13</v>
      </c>
      <c r="J365" s="47"/>
    </row>
    <row r="366" spans="1:10" ht="12.75" hidden="1" customHeight="1">
      <c r="A366" s="32"/>
      <c r="B366" s="105" t="s">
        <v>320</v>
      </c>
      <c r="C366" s="32" t="s">
        <v>49</v>
      </c>
      <c r="D366" s="110"/>
      <c r="E366" s="28"/>
      <c r="F366" s="32" t="s">
        <v>25</v>
      </c>
      <c r="G366" s="91">
        <v>1</v>
      </c>
      <c r="H366" s="32">
        <f t="shared" si="45"/>
        <v>2</v>
      </c>
      <c r="I366" s="91">
        <v>13</v>
      </c>
      <c r="J366" s="47"/>
    </row>
    <row r="367" spans="1:10" ht="12.75" hidden="1" customHeight="1">
      <c r="A367" s="32"/>
      <c r="B367" s="105" t="s">
        <v>55</v>
      </c>
      <c r="C367" s="32" t="s">
        <v>321</v>
      </c>
      <c r="D367" s="110"/>
      <c r="E367" s="111"/>
      <c r="F367" s="32" t="s">
        <v>25</v>
      </c>
      <c r="G367" s="91">
        <v>3</v>
      </c>
      <c r="H367" s="32">
        <f t="shared" si="45"/>
        <v>6</v>
      </c>
      <c r="I367" s="91">
        <v>13</v>
      </c>
      <c r="J367" s="47"/>
    </row>
    <row r="368" spans="1:10" ht="12.75" hidden="1" customHeight="1">
      <c r="A368" s="32"/>
      <c r="B368" s="105" t="s">
        <v>57</v>
      </c>
      <c r="C368" s="32" t="s">
        <v>58</v>
      </c>
      <c r="D368" s="110"/>
      <c r="E368" s="111"/>
      <c r="F368" s="32" t="s">
        <v>25</v>
      </c>
      <c r="G368" s="91">
        <v>1</v>
      </c>
      <c r="H368" s="32">
        <f t="shared" si="45"/>
        <v>2</v>
      </c>
      <c r="I368" s="91">
        <v>13</v>
      </c>
      <c r="J368" s="47"/>
    </row>
    <row r="369" spans="1:10" ht="12.75" hidden="1" customHeight="1">
      <c r="A369" s="32"/>
      <c r="B369" s="105" t="s">
        <v>59</v>
      </c>
      <c r="C369" s="32" t="s">
        <v>321</v>
      </c>
      <c r="D369" s="110"/>
      <c r="E369" s="111"/>
      <c r="F369" s="32" t="s">
        <v>25</v>
      </c>
      <c r="G369" s="91">
        <v>2</v>
      </c>
      <c r="H369" s="32">
        <f t="shared" si="45"/>
        <v>4</v>
      </c>
      <c r="I369" s="91">
        <v>13</v>
      </c>
      <c r="J369" s="47"/>
    </row>
    <row r="370" spans="1:10" ht="12.75" hidden="1" customHeight="1">
      <c r="A370" s="101">
        <v>4</v>
      </c>
      <c r="B370" s="102" t="s">
        <v>318</v>
      </c>
      <c r="C370" s="101" t="s">
        <v>24</v>
      </c>
      <c r="D370" s="114" t="s">
        <v>379</v>
      </c>
      <c r="E370" s="32"/>
      <c r="F370" s="101" t="s">
        <v>25</v>
      </c>
      <c r="G370" s="103">
        <v>6</v>
      </c>
      <c r="H370" s="32">
        <f>G370</f>
        <v>6</v>
      </c>
      <c r="I370" s="91">
        <v>13</v>
      </c>
      <c r="J370" s="47"/>
    </row>
    <row r="371" spans="1:10" ht="12.75" hidden="1" customHeight="1">
      <c r="A371" s="32"/>
      <c r="B371" s="105" t="s">
        <v>320</v>
      </c>
      <c r="C371" s="32" t="s">
        <v>49</v>
      </c>
      <c r="D371" s="115"/>
      <c r="E371" s="28"/>
      <c r="F371" s="32" t="s">
        <v>25</v>
      </c>
      <c r="G371" s="91">
        <v>1</v>
      </c>
      <c r="H371" s="32">
        <f>G371*H370</f>
        <v>6</v>
      </c>
      <c r="I371" s="91">
        <v>13</v>
      </c>
      <c r="J371" s="47"/>
    </row>
    <row r="372" spans="1:10" ht="12.75" hidden="1" customHeight="1">
      <c r="A372" s="101">
        <v>5</v>
      </c>
      <c r="B372" s="102" t="s">
        <v>318</v>
      </c>
      <c r="C372" s="101" t="s">
        <v>24</v>
      </c>
      <c r="D372" s="114" t="s">
        <v>380</v>
      </c>
      <c r="E372" s="32"/>
      <c r="F372" s="101" t="s">
        <v>25</v>
      </c>
      <c r="G372" s="103">
        <v>4</v>
      </c>
      <c r="H372" s="32">
        <f>G372</f>
        <v>4</v>
      </c>
      <c r="I372" s="91">
        <v>13</v>
      </c>
      <c r="J372" s="47"/>
    </row>
    <row r="373" spans="1:10" ht="12.75" hidden="1" customHeight="1">
      <c r="A373" s="101"/>
      <c r="B373" s="105" t="s">
        <v>326</v>
      </c>
      <c r="C373" s="32" t="s">
        <v>47</v>
      </c>
      <c r="D373" s="116"/>
      <c r="E373" s="32"/>
      <c r="F373" s="117" t="s">
        <v>25</v>
      </c>
      <c r="G373" s="118">
        <v>1</v>
      </c>
      <c r="H373" s="32">
        <f t="shared" ref="H373:H376" si="46">G373*H$372</f>
        <v>4</v>
      </c>
      <c r="I373" s="91">
        <v>13</v>
      </c>
      <c r="J373" s="47"/>
    </row>
    <row r="374" spans="1:10" ht="12.75" hidden="1" customHeight="1">
      <c r="A374" s="101"/>
      <c r="B374" s="105" t="s">
        <v>320</v>
      </c>
      <c r="C374" s="32" t="s">
        <v>49</v>
      </c>
      <c r="D374" s="115"/>
      <c r="E374" s="28"/>
      <c r="F374" s="32" t="s">
        <v>25</v>
      </c>
      <c r="G374" s="91">
        <v>1</v>
      </c>
      <c r="H374" s="32">
        <f t="shared" si="46"/>
        <v>4</v>
      </c>
      <c r="I374" s="91">
        <v>13</v>
      </c>
      <c r="J374" s="47"/>
    </row>
    <row r="375" spans="1:10" ht="12.75" hidden="1" customHeight="1">
      <c r="A375" s="101"/>
      <c r="B375" s="105" t="s">
        <v>55</v>
      </c>
      <c r="C375" s="32" t="s">
        <v>321</v>
      </c>
      <c r="D375" s="115"/>
      <c r="E375" s="111"/>
      <c r="F375" s="32" t="s">
        <v>25</v>
      </c>
      <c r="G375" s="91">
        <v>2</v>
      </c>
      <c r="H375" s="32">
        <f t="shared" si="46"/>
        <v>8</v>
      </c>
      <c r="I375" s="91">
        <v>13</v>
      </c>
      <c r="J375" s="47"/>
    </row>
    <row r="376" spans="1:10" ht="12.75" hidden="1" customHeight="1">
      <c r="A376" s="101"/>
      <c r="B376" s="105" t="s">
        <v>57</v>
      </c>
      <c r="C376" s="32" t="s">
        <v>58</v>
      </c>
      <c r="D376" s="115"/>
      <c r="E376" s="111"/>
      <c r="F376" s="32" t="s">
        <v>25</v>
      </c>
      <c r="G376" s="91">
        <v>1</v>
      </c>
      <c r="H376" s="32">
        <f t="shared" si="46"/>
        <v>4</v>
      </c>
      <c r="I376" s="91">
        <v>13</v>
      </c>
      <c r="J376" s="47"/>
    </row>
    <row r="377" spans="1:10" ht="12.75" hidden="1" customHeight="1">
      <c r="A377" s="103">
        <v>7</v>
      </c>
      <c r="B377" s="102" t="s">
        <v>318</v>
      </c>
      <c r="C377" s="101" t="s">
        <v>24</v>
      </c>
      <c r="D377" s="114" t="s">
        <v>381</v>
      </c>
      <c r="E377" s="32"/>
      <c r="F377" s="101" t="s">
        <v>25</v>
      </c>
      <c r="G377" s="103">
        <v>1</v>
      </c>
      <c r="H377" s="32">
        <f>G377</f>
        <v>1</v>
      </c>
      <c r="I377" s="91">
        <v>13</v>
      </c>
      <c r="J377" s="47"/>
    </row>
    <row r="378" spans="1:10" ht="12.75" hidden="1" customHeight="1">
      <c r="A378" s="101"/>
      <c r="B378" s="105" t="s">
        <v>326</v>
      </c>
      <c r="C378" s="32" t="s">
        <v>43</v>
      </c>
      <c r="D378" s="106"/>
      <c r="E378" s="32"/>
      <c r="F378" s="32" t="s">
        <v>25</v>
      </c>
      <c r="G378" s="91">
        <v>1</v>
      </c>
      <c r="H378" s="32">
        <f t="shared" ref="H378:H381" si="47">G378*H$372</f>
        <v>4</v>
      </c>
      <c r="I378" s="91">
        <v>13</v>
      </c>
      <c r="J378" s="47"/>
    </row>
    <row r="379" spans="1:10" ht="12.75" hidden="1" customHeight="1">
      <c r="A379" s="101"/>
      <c r="B379" s="105" t="s">
        <v>320</v>
      </c>
      <c r="C379" s="32" t="s">
        <v>49</v>
      </c>
      <c r="D379" s="110"/>
      <c r="E379" s="28"/>
      <c r="F379" s="32" t="s">
        <v>25</v>
      </c>
      <c r="G379" s="91">
        <v>1</v>
      </c>
      <c r="H379" s="32">
        <f t="shared" si="47"/>
        <v>4</v>
      </c>
      <c r="I379" s="91">
        <v>13</v>
      </c>
      <c r="J379" s="47"/>
    </row>
    <row r="380" spans="1:10" ht="12.75" hidden="1" customHeight="1">
      <c r="A380" s="101"/>
      <c r="B380" s="105" t="s">
        <v>55</v>
      </c>
      <c r="C380" s="32" t="s">
        <v>321</v>
      </c>
      <c r="D380" s="110"/>
      <c r="E380" s="28"/>
      <c r="F380" s="32" t="s">
        <v>25</v>
      </c>
      <c r="G380" s="91">
        <v>2</v>
      </c>
      <c r="H380" s="32">
        <f t="shared" si="47"/>
        <v>8</v>
      </c>
      <c r="I380" s="91">
        <v>13</v>
      </c>
      <c r="J380" s="47"/>
    </row>
    <row r="381" spans="1:10" ht="12.75" hidden="1" customHeight="1">
      <c r="A381" s="101"/>
      <c r="B381" s="105" t="s">
        <v>57</v>
      </c>
      <c r="C381" s="32" t="s">
        <v>58</v>
      </c>
      <c r="D381" s="110"/>
      <c r="E381" s="28"/>
      <c r="F381" s="32" t="s">
        <v>25</v>
      </c>
      <c r="G381" s="91">
        <v>1</v>
      </c>
      <c r="H381" s="32">
        <f t="shared" si="47"/>
        <v>4</v>
      </c>
      <c r="I381" s="91">
        <v>13</v>
      </c>
      <c r="J381" s="47"/>
    </row>
    <row r="382" spans="1:10" ht="12.75" hidden="1" customHeight="1">
      <c r="A382" s="103">
        <v>8</v>
      </c>
      <c r="B382" s="85" t="s">
        <v>60</v>
      </c>
      <c r="C382" s="119" t="s">
        <v>56</v>
      </c>
      <c r="D382" s="28"/>
      <c r="E382" s="28"/>
      <c r="F382" s="32" t="s">
        <v>25</v>
      </c>
      <c r="G382" s="58">
        <f>SUMIFS('свод кабелей'!B$12:O$12,'свод кабелей'!B$1:O$1,I382)*2+SUMIFS(H$3:H$984,B$3:B$984,"Пигтейл",I$3:I$984,I382)</f>
        <v>36</v>
      </c>
      <c r="H382" s="32">
        <f t="shared" ref="H382:H389" si="48">G382</f>
        <v>36</v>
      </c>
      <c r="I382" s="91">
        <v>13</v>
      </c>
      <c r="J382" s="47"/>
    </row>
    <row r="383" spans="1:10" ht="12.75" hidden="1" customHeight="1">
      <c r="A383" s="103">
        <f t="shared" ref="A383:A389" si="49">A382+1</f>
        <v>9</v>
      </c>
      <c r="B383" s="85" t="s">
        <v>61</v>
      </c>
      <c r="C383" s="119" t="s">
        <v>62</v>
      </c>
      <c r="D383" s="28"/>
      <c r="E383" s="28"/>
      <c r="F383" s="32" t="s">
        <v>25</v>
      </c>
      <c r="G383" s="91">
        <v>0</v>
      </c>
      <c r="H383" s="32">
        <f t="shared" si="48"/>
        <v>0</v>
      </c>
      <c r="I383" s="91">
        <v>13</v>
      </c>
      <c r="J383" s="47"/>
    </row>
    <row r="384" spans="1:10" ht="12.75" hidden="1" customHeight="1">
      <c r="A384" s="103">
        <f t="shared" si="49"/>
        <v>10</v>
      </c>
      <c r="B384" s="120" t="s">
        <v>63</v>
      </c>
      <c r="C384" s="30" t="s">
        <v>64</v>
      </c>
      <c r="D384" s="28"/>
      <c r="E384" s="28"/>
      <c r="F384" s="32" t="s">
        <v>25</v>
      </c>
      <c r="G384" s="91">
        <v>12</v>
      </c>
      <c r="H384" s="32">
        <f t="shared" si="48"/>
        <v>12</v>
      </c>
      <c r="I384" s="91">
        <v>13</v>
      </c>
      <c r="J384" s="47"/>
    </row>
    <row r="385" spans="1:10" ht="12.75" hidden="1" customHeight="1">
      <c r="A385" s="103">
        <f t="shared" si="49"/>
        <v>11</v>
      </c>
      <c r="B385" s="120" t="s">
        <v>63</v>
      </c>
      <c r="C385" s="30" t="s">
        <v>65</v>
      </c>
      <c r="D385" s="28"/>
      <c r="E385" s="28"/>
      <c r="F385" s="32" t="s">
        <v>25</v>
      </c>
      <c r="G385" s="57">
        <f>G389-SUMIFS(G$3:G$997,B$3:B$997,"Шкаф ПОН в составе",I$3:I$997,I385)-G384</f>
        <v>9</v>
      </c>
      <c r="H385" s="32">
        <f t="shared" si="48"/>
        <v>9</v>
      </c>
      <c r="I385" s="91">
        <v>13</v>
      </c>
      <c r="J385" s="47"/>
    </row>
    <row r="386" spans="1:10" ht="12.75" hidden="1" customHeight="1">
      <c r="A386" s="103">
        <f t="shared" si="49"/>
        <v>12</v>
      </c>
      <c r="B386" s="120" t="s">
        <v>66</v>
      </c>
      <c r="C386" s="30" t="s">
        <v>67</v>
      </c>
      <c r="D386" s="28"/>
      <c r="E386" s="28"/>
      <c r="F386" s="32" t="s">
        <v>25</v>
      </c>
      <c r="G386" s="57">
        <f>G384*2+G385*4</f>
        <v>60</v>
      </c>
      <c r="H386" s="32">
        <f t="shared" si="48"/>
        <v>60</v>
      </c>
      <c r="I386" s="91">
        <v>13</v>
      </c>
      <c r="J386" s="47"/>
    </row>
    <row r="387" spans="1:10" ht="12.75" hidden="1" customHeight="1">
      <c r="A387" s="103">
        <f t="shared" si="49"/>
        <v>13</v>
      </c>
      <c r="B387" s="120" t="s">
        <v>68</v>
      </c>
      <c r="C387" s="30" t="s">
        <v>69</v>
      </c>
      <c r="D387" s="28"/>
      <c r="E387" s="28"/>
      <c r="F387" s="32" t="s">
        <v>25</v>
      </c>
      <c r="G387" s="91">
        <f>SUMIFS(G$3:G$997,C$3:C$997,"SNR-24",I$3:I$997,I384)</f>
        <v>15</v>
      </c>
      <c r="H387" s="32">
        <f t="shared" si="48"/>
        <v>15</v>
      </c>
      <c r="I387" s="91">
        <v>13</v>
      </c>
      <c r="J387" s="47"/>
    </row>
    <row r="388" spans="1:10" ht="12.75" hidden="1" customHeight="1">
      <c r="A388" s="103">
        <f t="shared" si="49"/>
        <v>14</v>
      </c>
      <c r="B388" s="121" t="s">
        <v>332</v>
      </c>
      <c r="C388" s="30" t="s">
        <v>71</v>
      </c>
      <c r="D388" s="122"/>
      <c r="E388" s="122"/>
      <c r="F388" s="123" t="s">
        <v>25</v>
      </c>
      <c r="G388" s="96">
        <f>G384+G385*2+SUMIFS(G350:G1047,B350:B1047,"Шкаф ПОН в составе",I350:I1047,I385)*2</f>
        <v>58</v>
      </c>
      <c r="H388" s="32">
        <f t="shared" si="48"/>
        <v>58</v>
      </c>
      <c r="I388" s="91">
        <v>13</v>
      </c>
      <c r="J388" s="47"/>
    </row>
    <row r="389" spans="1:10" ht="12.75" hidden="1" customHeight="1">
      <c r="A389" s="103">
        <f t="shared" si="49"/>
        <v>15</v>
      </c>
      <c r="B389" s="28" t="s">
        <v>72</v>
      </c>
      <c r="C389" s="32"/>
      <c r="D389" s="28"/>
      <c r="E389" s="28"/>
      <c r="F389" s="91" t="s">
        <v>25</v>
      </c>
      <c r="G389" s="91">
        <v>36</v>
      </c>
      <c r="H389" s="32">
        <f t="shared" si="48"/>
        <v>36</v>
      </c>
      <c r="I389" s="91">
        <v>13</v>
      </c>
      <c r="J389" s="47"/>
    </row>
    <row r="390" spans="1:10" ht="12.75" hidden="1" customHeight="1">
      <c r="A390" s="45" t="s">
        <v>313</v>
      </c>
      <c r="B390" s="45" t="s">
        <v>19</v>
      </c>
      <c r="C390" s="45" t="s">
        <v>20</v>
      </c>
      <c r="D390" s="45" t="s">
        <v>314</v>
      </c>
      <c r="E390" s="45" t="s">
        <v>315</v>
      </c>
      <c r="F390" s="45" t="s">
        <v>21</v>
      </c>
      <c r="G390" s="46" t="s">
        <v>316</v>
      </c>
      <c r="H390" s="46" t="s">
        <v>317</v>
      </c>
      <c r="I390" s="45" t="s">
        <v>79</v>
      </c>
      <c r="J390" s="47"/>
    </row>
    <row r="391" spans="1:10" ht="12.75" hidden="1" customHeight="1">
      <c r="A391" s="101">
        <v>1</v>
      </c>
      <c r="B391" s="102" t="s">
        <v>318</v>
      </c>
      <c r="C391" s="103" t="s">
        <v>24</v>
      </c>
      <c r="D391" s="104" t="s">
        <v>382</v>
      </c>
      <c r="E391" s="101"/>
      <c r="F391" s="101" t="s">
        <v>25</v>
      </c>
      <c r="G391" s="103">
        <v>1</v>
      </c>
      <c r="H391" s="32">
        <f t="shared" ref="H391:H418" si="50">G391</f>
        <v>1</v>
      </c>
      <c r="I391" s="91">
        <v>14</v>
      </c>
      <c r="J391" s="47"/>
    </row>
    <row r="392" spans="1:10" ht="12.75" hidden="1" customHeight="1">
      <c r="A392" s="32"/>
      <c r="B392" s="107" t="s">
        <v>28</v>
      </c>
      <c r="C392" s="73" t="s">
        <v>31</v>
      </c>
      <c r="D392" s="108"/>
      <c r="E392" s="32"/>
      <c r="F392" s="32" t="s">
        <v>25</v>
      </c>
      <c r="G392" s="91">
        <v>1</v>
      </c>
      <c r="H392" s="32">
        <f t="shared" si="50"/>
        <v>1</v>
      </c>
      <c r="I392" s="91">
        <v>14</v>
      </c>
      <c r="J392" s="47"/>
    </row>
    <row r="393" spans="1:10" ht="12.75" hidden="1" customHeight="1">
      <c r="A393" s="32"/>
      <c r="B393" s="105" t="s">
        <v>28</v>
      </c>
      <c r="C393" s="55" t="s">
        <v>37</v>
      </c>
      <c r="D393" s="106"/>
      <c r="E393" s="32"/>
      <c r="F393" s="32" t="s">
        <v>25</v>
      </c>
      <c r="G393" s="91">
        <v>2</v>
      </c>
      <c r="H393" s="32">
        <f t="shared" si="50"/>
        <v>2</v>
      </c>
      <c r="I393" s="91">
        <v>14</v>
      </c>
      <c r="J393" s="47"/>
    </row>
    <row r="394" spans="1:10" ht="12.75" hidden="1" customHeight="1">
      <c r="A394" s="109"/>
      <c r="B394" s="105" t="s">
        <v>320</v>
      </c>
      <c r="C394" s="32" t="s">
        <v>49</v>
      </c>
      <c r="D394" s="110"/>
      <c r="E394" s="111"/>
      <c r="F394" s="32" t="s">
        <v>25</v>
      </c>
      <c r="G394" s="91">
        <v>1</v>
      </c>
      <c r="H394" s="32">
        <f t="shared" si="50"/>
        <v>1</v>
      </c>
      <c r="I394" s="91">
        <v>14</v>
      </c>
      <c r="J394" s="47"/>
    </row>
    <row r="395" spans="1:10" ht="12.75" hidden="1" customHeight="1">
      <c r="A395" s="109"/>
      <c r="B395" s="105" t="s">
        <v>55</v>
      </c>
      <c r="C395" s="32" t="s">
        <v>321</v>
      </c>
      <c r="D395" s="110"/>
      <c r="E395" s="111"/>
      <c r="F395" s="32" t="s">
        <v>25</v>
      </c>
      <c r="G395" s="91">
        <v>2</v>
      </c>
      <c r="H395" s="32">
        <f t="shared" si="50"/>
        <v>2</v>
      </c>
      <c r="I395" s="91">
        <v>14</v>
      </c>
      <c r="J395" s="47"/>
    </row>
    <row r="396" spans="1:10" ht="12.75" hidden="1" customHeight="1">
      <c r="A396" s="109"/>
      <c r="B396" s="105" t="s">
        <v>57</v>
      </c>
      <c r="C396" s="32" t="s">
        <v>58</v>
      </c>
      <c r="D396" s="110"/>
      <c r="E396" s="111"/>
      <c r="F396" s="32" t="s">
        <v>25</v>
      </c>
      <c r="G396" s="91">
        <v>1</v>
      </c>
      <c r="H396" s="32">
        <f t="shared" si="50"/>
        <v>1</v>
      </c>
      <c r="I396" s="91">
        <v>14</v>
      </c>
      <c r="J396" s="47"/>
    </row>
    <row r="397" spans="1:10" ht="12.75" hidden="1" customHeight="1">
      <c r="A397" s="109"/>
      <c r="B397" s="105" t="s">
        <v>59</v>
      </c>
      <c r="C397" s="32" t="s">
        <v>321</v>
      </c>
      <c r="D397" s="110"/>
      <c r="E397" s="111"/>
      <c r="F397" s="32" t="s">
        <v>25</v>
      </c>
      <c r="G397" s="91">
        <v>2</v>
      </c>
      <c r="H397" s="32">
        <f t="shared" si="50"/>
        <v>2</v>
      </c>
      <c r="I397" s="91">
        <v>14</v>
      </c>
      <c r="J397" s="47"/>
    </row>
    <row r="398" spans="1:10" ht="12.75" hidden="1" customHeight="1">
      <c r="A398" s="101">
        <v>2</v>
      </c>
      <c r="B398" s="112" t="s">
        <v>318</v>
      </c>
      <c r="C398" s="103" t="s">
        <v>24</v>
      </c>
      <c r="D398" s="113" t="s">
        <v>383</v>
      </c>
      <c r="E398" s="101"/>
      <c r="F398" s="101" t="s">
        <v>25</v>
      </c>
      <c r="G398" s="103">
        <v>1</v>
      </c>
      <c r="H398" s="32">
        <f t="shared" si="50"/>
        <v>1</v>
      </c>
      <c r="I398" s="91">
        <v>14</v>
      </c>
      <c r="J398" s="47"/>
    </row>
    <row r="399" spans="1:10" ht="12.75" hidden="1" customHeight="1">
      <c r="A399" s="32"/>
      <c r="B399" s="105" t="s">
        <v>28</v>
      </c>
      <c r="C399" s="55" t="s">
        <v>31</v>
      </c>
      <c r="D399" s="106"/>
      <c r="E399" s="32"/>
      <c r="F399" s="32" t="s">
        <v>25</v>
      </c>
      <c r="G399" s="91">
        <v>1</v>
      </c>
      <c r="H399" s="32">
        <f t="shared" si="50"/>
        <v>1</v>
      </c>
      <c r="I399" s="91">
        <v>14</v>
      </c>
      <c r="J399" s="47"/>
    </row>
    <row r="400" spans="1:10" ht="12.75" hidden="1" customHeight="1">
      <c r="A400" s="32"/>
      <c r="B400" s="105" t="s">
        <v>28</v>
      </c>
      <c r="C400" s="55" t="s">
        <v>37</v>
      </c>
      <c r="D400" s="106"/>
      <c r="E400" s="32"/>
      <c r="F400" s="32" t="s">
        <v>25</v>
      </c>
      <c r="G400" s="91">
        <v>1</v>
      </c>
      <c r="H400" s="32">
        <f t="shared" si="50"/>
        <v>1</v>
      </c>
      <c r="I400" s="91">
        <v>14</v>
      </c>
      <c r="J400" s="47"/>
    </row>
    <row r="401" spans="1:10" ht="12.75" hidden="1" customHeight="1">
      <c r="A401" s="32"/>
      <c r="B401" s="105" t="s">
        <v>320</v>
      </c>
      <c r="C401" s="32" t="s">
        <v>49</v>
      </c>
      <c r="D401" s="110"/>
      <c r="E401" s="28"/>
      <c r="F401" s="32" t="s">
        <v>25</v>
      </c>
      <c r="G401" s="91">
        <v>1</v>
      </c>
      <c r="H401" s="32">
        <f t="shared" si="50"/>
        <v>1</v>
      </c>
      <c r="I401" s="91">
        <v>14</v>
      </c>
      <c r="J401" s="47"/>
    </row>
    <row r="402" spans="1:10" ht="12.75" hidden="1" customHeight="1">
      <c r="A402" s="32"/>
      <c r="B402" s="105" t="s">
        <v>55</v>
      </c>
      <c r="C402" s="32" t="s">
        <v>321</v>
      </c>
      <c r="D402" s="110"/>
      <c r="E402" s="111"/>
      <c r="F402" s="32" t="s">
        <v>25</v>
      </c>
      <c r="G402" s="91">
        <v>2</v>
      </c>
      <c r="H402" s="32">
        <f t="shared" si="50"/>
        <v>2</v>
      </c>
      <c r="I402" s="91">
        <v>14</v>
      </c>
      <c r="J402" s="47"/>
    </row>
    <row r="403" spans="1:10" ht="12.75" hidden="1" customHeight="1">
      <c r="A403" s="32"/>
      <c r="B403" s="105" t="s">
        <v>57</v>
      </c>
      <c r="C403" s="32" t="s">
        <v>58</v>
      </c>
      <c r="D403" s="110"/>
      <c r="E403" s="111"/>
      <c r="F403" s="32" t="s">
        <v>25</v>
      </c>
      <c r="G403" s="91">
        <v>1</v>
      </c>
      <c r="H403" s="32">
        <f t="shared" si="50"/>
        <v>1</v>
      </c>
      <c r="I403" s="91">
        <v>14</v>
      </c>
      <c r="J403" s="47"/>
    </row>
    <row r="404" spans="1:10" ht="12.75" hidden="1" customHeight="1">
      <c r="A404" s="32"/>
      <c r="B404" s="105" t="s">
        <v>59</v>
      </c>
      <c r="C404" s="32" t="s">
        <v>321</v>
      </c>
      <c r="D404" s="110"/>
      <c r="E404" s="111"/>
      <c r="F404" s="32" t="s">
        <v>25</v>
      </c>
      <c r="G404" s="91">
        <v>1</v>
      </c>
      <c r="H404" s="32">
        <f t="shared" si="50"/>
        <v>1</v>
      </c>
      <c r="I404" s="91">
        <v>14</v>
      </c>
      <c r="J404" s="47"/>
    </row>
    <row r="405" spans="1:10" ht="12.75" hidden="1" customHeight="1">
      <c r="A405" s="103">
        <v>3</v>
      </c>
      <c r="B405" s="112" t="s">
        <v>318</v>
      </c>
      <c r="C405" s="103" t="s">
        <v>24</v>
      </c>
      <c r="D405" s="113" t="s">
        <v>384</v>
      </c>
      <c r="E405" s="101"/>
      <c r="F405" s="101" t="s">
        <v>25</v>
      </c>
      <c r="G405" s="103">
        <v>1</v>
      </c>
      <c r="H405" s="32">
        <f t="shared" si="50"/>
        <v>1</v>
      </c>
      <c r="I405" s="91">
        <v>14</v>
      </c>
      <c r="J405" s="47"/>
    </row>
    <row r="406" spans="1:10" ht="12.75" hidden="1" customHeight="1">
      <c r="A406" s="32"/>
      <c r="B406" s="105" t="s">
        <v>28</v>
      </c>
      <c r="C406" s="55" t="s">
        <v>33</v>
      </c>
      <c r="D406" s="106"/>
      <c r="E406" s="32"/>
      <c r="F406" s="32" t="s">
        <v>25</v>
      </c>
      <c r="G406" s="91">
        <v>1</v>
      </c>
      <c r="H406" s="32">
        <f t="shared" si="50"/>
        <v>1</v>
      </c>
      <c r="I406" s="91">
        <v>14</v>
      </c>
      <c r="J406" s="47"/>
    </row>
    <row r="407" spans="1:10" ht="12.75" hidden="1" customHeight="1">
      <c r="A407" s="32"/>
      <c r="B407" s="105" t="s">
        <v>28</v>
      </c>
      <c r="C407" s="55" t="s">
        <v>37</v>
      </c>
      <c r="D407" s="106"/>
      <c r="E407" s="32"/>
      <c r="F407" s="32" t="s">
        <v>25</v>
      </c>
      <c r="G407" s="91">
        <v>1</v>
      </c>
      <c r="H407" s="32">
        <f t="shared" si="50"/>
        <v>1</v>
      </c>
      <c r="I407" s="91">
        <v>14</v>
      </c>
      <c r="J407" s="47"/>
    </row>
    <row r="408" spans="1:10" ht="12.75" hidden="1" customHeight="1">
      <c r="A408" s="32"/>
      <c r="B408" s="105" t="s">
        <v>320</v>
      </c>
      <c r="C408" s="32" t="s">
        <v>49</v>
      </c>
      <c r="D408" s="110"/>
      <c r="E408" s="28"/>
      <c r="F408" s="32" t="s">
        <v>25</v>
      </c>
      <c r="G408" s="91">
        <v>1</v>
      </c>
      <c r="H408" s="32">
        <f t="shared" si="50"/>
        <v>1</v>
      </c>
      <c r="I408" s="91">
        <v>14</v>
      </c>
      <c r="J408" s="47"/>
    </row>
    <row r="409" spans="1:10" ht="12.75" hidden="1" customHeight="1">
      <c r="A409" s="32"/>
      <c r="B409" s="105" t="s">
        <v>55</v>
      </c>
      <c r="C409" s="32" t="s">
        <v>321</v>
      </c>
      <c r="D409" s="110"/>
      <c r="E409" s="111"/>
      <c r="F409" s="32" t="s">
        <v>25</v>
      </c>
      <c r="G409" s="91">
        <v>3</v>
      </c>
      <c r="H409" s="32">
        <f t="shared" si="50"/>
        <v>3</v>
      </c>
      <c r="I409" s="91">
        <v>14</v>
      </c>
      <c r="J409" s="47"/>
    </row>
    <row r="410" spans="1:10" ht="12.75" hidden="1" customHeight="1">
      <c r="A410" s="32"/>
      <c r="B410" s="105" t="s">
        <v>57</v>
      </c>
      <c r="C410" s="32" t="s">
        <v>58</v>
      </c>
      <c r="D410" s="110"/>
      <c r="E410" s="111"/>
      <c r="F410" s="32" t="s">
        <v>25</v>
      </c>
      <c r="G410" s="91">
        <v>1</v>
      </c>
      <c r="H410" s="32">
        <f t="shared" si="50"/>
        <v>1</v>
      </c>
      <c r="I410" s="91">
        <v>14</v>
      </c>
      <c r="J410" s="47"/>
    </row>
    <row r="411" spans="1:10" ht="12.75" hidden="1" customHeight="1">
      <c r="A411" s="103"/>
      <c r="B411" s="105" t="s">
        <v>59</v>
      </c>
      <c r="C411" s="32" t="s">
        <v>321</v>
      </c>
      <c r="D411" s="110"/>
      <c r="E411" s="111"/>
      <c r="F411" s="32" t="s">
        <v>25</v>
      </c>
      <c r="G411" s="91">
        <v>4</v>
      </c>
      <c r="H411" s="32">
        <f t="shared" si="50"/>
        <v>4</v>
      </c>
      <c r="I411" s="91">
        <v>14</v>
      </c>
      <c r="J411" s="47"/>
    </row>
    <row r="412" spans="1:10" ht="12.75" hidden="1" customHeight="1">
      <c r="A412" s="103">
        <v>4</v>
      </c>
      <c r="B412" s="112" t="s">
        <v>318</v>
      </c>
      <c r="C412" s="103" t="s">
        <v>24</v>
      </c>
      <c r="D412" s="113" t="s">
        <v>385</v>
      </c>
      <c r="E412" s="101"/>
      <c r="F412" s="101" t="s">
        <v>25</v>
      </c>
      <c r="G412" s="103">
        <v>1</v>
      </c>
      <c r="H412" s="32">
        <f t="shared" si="50"/>
        <v>1</v>
      </c>
      <c r="I412" s="91">
        <v>14</v>
      </c>
      <c r="J412" s="47"/>
    </row>
    <row r="413" spans="1:10" ht="12.75" hidden="1" customHeight="1">
      <c r="A413" s="32"/>
      <c r="B413" s="124" t="s">
        <v>28</v>
      </c>
      <c r="C413" s="55" t="s">
        <v>37</v>
      </c>
      <c r="D413" s="106"/>
      <c r="E413" s="32"/>
      <c r="F413" s="32" t="s">
        <v>25</v>
      </c>
      <c r="G413" s="91">
        <v>1</v>
      </c>
      <c r="H413" s="32">
        <f t="shared" si="50"/>
        <v>1</v>
      </c>
      <c r="I413" s="91">
        <v>14</v>
      </c>
      <c r="J413" s="47"/>
    </row>
    <row r="414" spans="1:10" ht="12.75" hidden="1" customHeight="1">
      <c r="A414" s="32"/>
      <c r="B414" s="105" t="s">
        <v>320</v>
      </c>
      <c r="C414" s="32" t="s">
        <v>49</v>
      </c>
      <c r="D414" s="110"/>
      <c r="E414" s="28"/>
      <c r="F414" s="32" t="s">
        <v>25</v>
      </c>
      <c r="G414" s="91">
        <v>1</v>
      </c>
      <c r="H414" s="32">
        <f t="shared" si="50"/>
        <v>1</v>
      </c>
      <c r="I414" s="91">
        <v>14</v>
      </c>
      <c r="J414" s="47"/>
    </row>
    <row r="415" spans="1:10" ht="12.75" hidden="1" customHeight="1">
      <c r="A415" s="32"/>
      <c r="B415" s="105" t="s">
        <v>55</v>
      </c>
      <c r="C415" s="32" t="s">
        <v>321</v>
      </c>
      <c r="D415" s="110"/>
      <c r="E415" s="111"/>
      <c r="F415" s="32" t="s">
        <v>25</v>
      </c>
      <c r="G415" s="91">
        <v>3</v>
      </c>
      <c r="H415" s="32">
        <f t="shared" si="50"/>
        <v>3</v>
      </c>
      <c r="I415" s="91">
        <v>14</v>
      </c>
      <c r="J415" s="47"/>
    </row>
    <row r="416" spans="1:10" ht="12.75" hidden="1" customHeight="1">
      <c r="A416" s="32"/>
      <c r="B416" s="105" t="s">
        <v>57</v>
      </c>
      <c r="C416" s="32" t="s">
        <v>58</v>
      </c>
      <c r="D416" s="110"/>
      <c r="E416" s="111"/>
      <c r="F416" s="32" t="s">
        <v>25</v>
      </c>
      <c r="G416" s="91">
        <v>1</v>
      </c>
      <c r="H416" s="32">
        <f t="shared" si="50"/>
        <v>1</v>
      </c>
      <c r="I416" s="91">
        <v>14</v>
      </c>
      <c r="J416" s="47"/>
    </row>
    <row r="417" spans="1:10" ht="12.75" hidden="1" customHeight="1">
      <c r="A417" s="32"/>
      <c r="B417" s="105" t="s">
        <v>59</v>
      </c>
      <c r="C417" s="32" t="s">
        <v>321</v>
      </c>
      <c r="D417" s="110"/>
      <c r="E417" s="111"/>
      <c r="F417" s="32" t="s">
        <v>25</v>
      </c>
      <c r="G417" s="91">
        <v>2</v>
      </c>
      <c r="H417" s="32">
        <f t="shared" si="50"/>
        <v>2</v>
      </c>
      <c r="I417" s="91">
        <v>14</v>
      </c>
      <c r="J417" s="47"/>
    </row>
    <row r="418" spans="1:10" ht="12.75" hidden="1" customHeight="1">
      <c r="A418" s="103">
        <v>5</v>
      </c>
      <c r="B418" s="102" t="s">
        <v>318</v>
      </c>
      <c r="C418" s="101" t="s">
        <v>24</v>
      </c>
      <c r="D418" s="114" t="s">
        <v>386</v>
      </c>
      <c r="E418" s="32"/>
      <c r="F418" s="101" t="s">
        <v>25</v>
      </c>
      <c r="G418" s="103">
        <v>6</v>
      </c>
      <c r="H418" s="32">
        <f t="shared" si="50"/>
        <v>6</v>
      </c>
      <c r="I418" s="91">
        <v>14</v>
      </c>
      <c r="J418" s="47"/>
    </row>
    <row r="419" spans="1:10" ht="12.75" hidden="1" customHeight="1">
      <c r="A419" s="32"/>
      <c r="B419" s="105" t="s">
        <v>320</v>
      </c>
      <c r="C419" s="32" t="s">
        <v>49</v>
      </c>
      <c r="D419" s="115"/>
      <c r="E419" s="28"/>
      <c r="F419" s="32" t="s">
        <v>25</v>
      </c>
      <c r="G419" s="91">
        <v>1</v>
      </c>
      <c r="H419" s="32">
        <f>G419*H418</f>
        <v>6</v>
      </c>
      <c r="I419" s="91">
        <v>14</v>
      </c>
      <c r="J419" s="47"/>
    </row>
    <row r="420" spans="1:10" ht="12.75" hidden="1" customHeight="1">
      <c r="A420" s="103">
        <v>6</v>
      </c>
      <c r="B420" s="102" t="s">
        <v>318</v>
      </c>
      <c r="C420" s="101" t="s">
        <v>24</v>
      </c>
      <c r="D420" s="114" t="s">
        <v>387</v>
      </c>
      <c r="E420" s="32"/>
      <c r="F420" s="101" t="s">
        <v>25</v>
      </c>
      <c r="G420" s="103">
        <v>2</v>
      </c>
      <c r="H420" s="32">
        <f>G420</f>
        <v>2</v>
      </c>
      <c r="I420" s="91">
        <v>14</v>
      </c>
      <c r="J420" s="47"/>
    </row>
    <row r="421" spans="1:10" ht="12.75" hidden="1" customHeight="1">
      <c r="A421" s="101"/>
      <c r="B421" s="105" t="s">
        <v>326</v>
      </c>
      <c r="C421" s="32" t="s">
        <v>47</v>
      </c>
      <c r="D421" s="116"/>
      <c r="E421" s="32"/>
      <c r="F421" s="117" t="s">
        <v>25</v>
      </c>
      <c r="G421" s="118">
        <v>1</v>
      </c>
      <c r="H421" s="32">
        <f t="shared" ref="H421:H424" si="51">G421*H$420</f>
        <v>2</v>
      </c>
      <c r="I421" s="91">
        <v>14</v>
      </c>
      <c r="J421" s="47"/>
    </row>
    <row r="422" spans="1:10" ht="12.75" hidden="1" customHeight="1">
      <c r="A422" s="101"/>
      <c r="B422" s="105" t="s">
        <v>320</v>
      </c>
      <c r="C422" s="32" t="s">
        <v>49</v>
      </c>
      <c r="D422" s="115"/>
      <c r="E422" s="28"/>
      <c r="F422" s="32" t="s">
        <v>25</v>
      </c>
      <c r="G422" s="91">
        <v>1</v>
      </c>
      <c r="H422" s="32">
        <f t="shared" si="51"/>
        <v>2</v>
      </c>
      <c r="I422" s="91">
        <v>14</v>
      </c>
      <c r="J422" s="47"/>
    </row>
    <row r="423" spans="1:10" ht="12.75" hidden="1" customHeight="1">
      <c r="A423" s="101"/>
      <c r="B423" s="105" t="s">
        <v>55</v>
      </c>
      <c r="C423" s="32" t="s">
        <v>321</v>
      </c>
      <c r="D423" s="115"/>
      <c r="E423" s="111"/>
      <c r="F423" s="32" t="s">
        <v>25</v>
      </c>
      <c r="G423" s="91">
        <v>2</v>
      </c>
      <c r="H423" s="32">
        <f t="shared" si="51"/>
        <v>4</v>
      </c>
      <c r="I423" s="91">
        <v>14</v>
      </c>
      <c r="J423" s="47"/>
    </row>
    <row r="424" spans="1:10" ht="12.75" hidden="1" customHeight="1">
      <c r="A424" s="101"/>
      <c r="B424" s="105" t="s">
        <v>57</v>
      </c>
      <c r="C424" s="32" t="s">
        <v>58</v>
      </c>
      <c r="D424" s="115"/>
      <c r="E424" s="111"/>
      <c r="F424" s="32" t="s">
        <v>25</v>
      </c>
      <c r="G424" s="91">
        <v>1</v>
      </c>
      <c r="H424" s="32">
        <f t="shared" si="51"/>
        <v>2</v>
      </c>
      <c r="I424" s="91">
        <v>14</v>
      </c>
      <c r="J424" s="47"/>
    </row>
    <row r="425" spans="1:10" ht="12.75" hidden="1" customHeight="1">
      <c r="A425" s="103">
        <v>7</v>
      </c>
      <c r="B425" s="102" t="s">
        <v>318</v>
      </c>
      <c r="C425" s="101" t="s">
        <v>24</v>
      </c>
      <c r="D425" s="114" t="s">
        <v>388</v>
      </c>
      <c r="E425" s="32"/>
      <c r="F425" s="101" t="s">
        <v>25</v>
      </c>
      <c r="G425" s="103">
        <v>1</v>
      </c>
      <c r="H425" s="32">
        <f t="shared" ref="H425:H447" si="52">G425</f>
        <v>1</v>
      </c>
      <c r="I425" s="91">
        <v>14</v>
      </c>
      <c r="J425" s="47"/>
    </row>
    <row r="426" spans="1:10" ht="12.75" hidden="1" customHeight="1">
      <c r="A426" s="101"/>
      <c r="B426" s="105" t="s">
        <v>326</v>
      </c>
      <c r="C426" s="32" t="s">
        <v>43</v>
      </c>
      <c r="D426" s="106"/>
      <c r="E426" s="32"/>
      <c r="F426" s="32" t="s">
        <v>25</v>
      </c>
      <c r="G426" s="91">
        <v>1</v>
      </c>
      <c r="H426" s="32">
        <f t="shared" si="52"/>
        <v>1</v>
      </c>
      <c r="I426" s="91">
        <v>14</v>
      </c>
      <c r="J426" s="47"/>
    </row>
    <row r="427" spans="1:10" ht="12.75" hidden="1" customHeight="1">
      <c r="A427" s="101"/>
      <c r="B427" s="105" t="s">
        <v>320</v>
      </c>
      <c r="C427" s="32" t="s">
        <v>49</v>
      </c>
      <c r="D427" s="110"/>
      <c r="E427" s="28"/>
      <c r="F427" s="32" t="s">
        <v>25</v>
      </c>
      <c r="G427" s="91">
        <v>1</v>
      </c>
      <c r="H427" s="32">
        <f t="shared" si="52"/>
        <v>1</v>
      </c>
      <c r="I427" s="91">
        <v>14</v>
      </c>
      <c r="J427" s="47"/>
    </row>
    <row r="428" spans="1:10" ht="12.75" hidden="1" customHeight="1">
      <c r="A428" s="101"/>
      <c r="B428" s="105" t="s">
        <v>55</v>
      </c>
      <c r="C428" s="32" t="s">
        <v>321</v>
      </c>
      <c r="D428" s="110"/>
      <c r="E428" s="28"/>
      <c r="F428" s="32" t="s">
        <v>25</v>
      </c>
      <c r="G428" s="91">
        <v>2</v>
      </c>
      <c r="H428" s="32">
        <f t="shared" si="52"/>
        <v>2</v>
      </c>
      <c r="I428" s="91">
        <v>14</v>
      </c>
      <c r="J428" s="47"/>
    </row>
    <row r="429" spans="1:10" ht="12.75" hidden="1" customHeight="1">
      <c r="A429" s="101"/>
      <c r="B429" s="105" t="s">
        <v>57</v>
      </c>
      <c r="C429" s="32" t="s">
        <v>58</v>
      </c>
      <c r="D429" s="110"/>
      <c r="E429" s="28"/>
      <c r="F429" s="32" t="s">
        <v>25</v>
      </c>
      <c r="G429" s="91">
        <v>1</v>
      </c>
      <c r="H429" s="32">
        <f t="shared" si="52"/>
        <v>1</v>
      </c>
      <c r="I429" s="91">
        <v>14</v>
      </c>
      <c r="J429" s="47"/>
    </row>
    <row r="430" spans="1:10" ht="12.75" hidden="1" customHeight="1">
      <c r="A430" s="103">
        <v>8</v>
      </c>
      <c r="B430" s="102" t="s">
        <v>318</v>
      </c>
      <c r="C430" s="101" t="s">
        <v>24</v>
      </c>
      <c r="D430" s="114" t="s">
        <v>389</v>
      </c>
      <c r="E430" s="32"/>
      <c r="F430" s="101" t="s">
        <v>25</v>
      </c>
      <c r="G430" s="103">
        <v>1</v>
      </c>
      <c r="H430" s="32">
        <f t="shared" si="52"/>
        <v>1</v>
      </c>
      <c r="I430" s="91">
        <v>14</v>
      </c>
      <c r="J430" s="47"/>
    </row>
    <row r="431" spans="1:10" ht="12.75" hidden="1" customHeight="1">
      <c r="A431" s="101"/>
      <c r="B431" s="105" t="s">
        <v>326</v>
      </c>
      <c r="C431" s="91" t="s">
        <v>40</v>
      </c>
      <c r="D431" s="106"/>
      <c r="E431" s="32"/>
      <c r="F431" s="32" t="s">
        <v>25</v>
      </c>
      <c r="G431" s="91">
        <v>1</v>
      </c>
      <c r="H431" s="32">
        <f t="shared" si="52"/>
        <v>1</v>
      </c>
      <c r="I431" s="91">
        <v>14</v>
      </c>
      <c r="J431" s="47"/>
    </row>
    <row r="432" spans="1:10" ht="12.75" hidden="1" customHeight="1">
      <c r="A432" s="101"/>
      <c r="B432" s="105" t="s">
        <v>320</v>
      </c>
      <c r="C432" s="32" t="s">
        <v>49</v>
      </c>
      <c r="D432" s="110"/>
      <c r="E432" s="28"/>
      <c r="F432" s="32" t="s">
        <v>25</v>
      </c>
      <c r="G432" s="91">
        <v>1</v>
      </c>
      <c r="H432" s="32">
        <f t="shared" si="52"/>
        <v>1</v>
      </c>
      <c r="I432" s="91">
        <v>14</v>
      </c>
      <c r="J432" s="47"/>
    </row>
    <row r="433" spans="1:10" ht="12.75" hidden="1" customHeight="1">
      <c r="A433" s="101"/>
      <c r="B433" s="105" t="s">
        <v>55</v>
      </c>
      <c r="C433" s="32" t="s">
        <v>321</v>
      </c>
      <c r="D433" s="110"/>
      <c r="E433" s="28"/>
      <c r="F433" s="32" t="s">
        <v>25</v>
      </c>
      <c r="G433" s="91">
        <v>2</v>
      </c>
      <c r="H433" s="32">
        <f t="shared" si="52"/>
        <v>2</v>
      </c>
      <c r="I433" s="91">
        <v>14</v>
      </c>
      <c r="J433" s="47"/>
    </row>
    <row r="434" spans="1:10" ht="12.75" hidden="1" customHeight="1">
      <c r="A434" s="101"/>
      <c r="B434" s="105" t="s">
        <v>57</v>
      </c>
      <c r="C434" s="32" t="s">
        <v>58</v>
      </c>
      <c r="D434" s="110"/>
      <c r="E434" s="28"/>
      <c r="F434" s="32" t="s">
        <v>25</v>
      </c>
      <c r="G434" s="91">
        <v>1</v>
      </c>
      <c r="H434" s="32">
        <f t="shared" si="52"/>
        <v>1</v>
      </c>
      <c r="I434" s="91">
        <v>14</v>
      </c>
      <c r="J434" s="47"/>
    </row>
    <row r="435" spans="1:10" ht="12.75" hidden="1" customHeight="1">
      <c r="A435" s="103">
        <v>9</v>
      </c>
      <c r="B435" s="102" t="s">
        <v>318</v>
      </c>
      <c r="C435" s="101" t="s">
        <v>24</v>
      </c>
      <c r="D435" s="114" t="s">
        <v>390</v>
      </c>
      <c r="E435" s="32"/>
      <c r="F435" s="101" t="s">
        <v>25</v>
      </c>
      <c r="G435" s="103">
        <v>1</v>
      </c>
      <c r="H435" s="32">
        <f t="shared" si="52"/>
        <v>1</v>
      </c>
      <c r="I435" s="91">
        <v>14</v>
      </c>
      <c r="J435" s="47"/>
    </row>
    <row r="436" spans="1:10" ht="12.75" hidden="1" customHeight="1">
      <c r="A436" s="101"/>
      <c r="B436" s="105" t="s">
        <v>326</v>
      </c>
      <c r="C436" s="91" t="s">
        <v>41</v>
      </c>
      <c r="D436" s="106"/>
      <c r="E436" s="32"/>
      <c r="F436" s="32" t="s">
        <v>25</v>
      </c>
      <c r="G436" s="91">
        <v>1</v>
      </c>
      <c r="H436" s="32">
        <f t="shared" si="52"/>
        <v>1</v>
      </c>
      <c r="I436" s="91">
        <v>14</v>
      </c>
      <c r="J436" s="47"/>
    </row>
    <row r="437" spans="1:10" ht="12.75" hidden="1" customHeight="1">
      <c r="A437" s="101"/>
      <c r="B437" s="105" t="s">
        <v>320</v>
      </c>
      <c r="C437" s="32" t="s">
        <v>49</v>
      </c>
      <c r="D437" s="110"/>
      <c r="E437" s="28"/>
      <c r="F437" s="32" t="s">
        <v>25</v>
      </c>
      <c r="G437" s="91">
        <v>1</v>
      </c>
      <c r="H437" s="32">
        <f t="shared" si="52"/>
        <v>1</v>
      </c>
      <c r="I437" s="91">
        <v>14</v>
      </c>
      <c r="J437" s="47"/>
    </row>
    <row r="438" spans="1:10" ht="12.75" hidden="1" customHeight="1">
      <c r="A438" s="101"/>
      <c r="B438" s="105" t="s">
        <v>55</v>
      </c>
      <c r="C438" s="32" t="s">
        <v>321</v>
      </c>
      <c r="D438" s="110"/>
      <c r="E438" s="28"/>
      <c r="F438" s="32" t="s">
        <v>25</v>
      </c>
      <c r="G438" s="91">
        <v>2</v>
      </c>
      <c r="H438" s="32">
        <f t="shared" si="52"/>
        <v>2</v>
      </c>
      <c r="I438" s="91">
        <v>14</v>
      </c>
      <c r="J438" s="47"/>
    </row>
    <row r="439" spans="1:10" ht="12.75" hidden="1" customHeight="1">
      <c r="A439" s="101"/>
      <c r="B439" s="105" t="s">
        <v>57</v>
      </c>
      <c r="C439" s="32" t="s">
        <v>58</v>
      </c>
      <c r="D439" s="110"/>
      <c r="E439" s="28"/>
      <c r="F439" s="32" t="s">
        <v>25</v>
      </c>
      <c r="G439" s="91">
        <v>1</v>
      </c>
      <c r="H439" s="32">
        <f t="shared" si="52"/>
        <v>1</v>
      </c>
      <c r="I439" s="91">
        <v>14</v>
      </c>
      <c r="J439" s="47"/>
    </row>
    <row r="440" spans="1:10" ht="12.75" hidden="1" customHeight="1">
      <c r="A440" s="103">
        <v>10</v>
      </c>
      <c r="B440" s="85" t="s">
        <v>60</v>
      </c>
      <c r="C440" s="119" t="s">
        <v>56</v>
      </c>
      <c r="D440" s="28"/>
      <c r="E440" s="28"/>
      <c r="F440" s="32" t="s">
        <v>25</v>
      </c>
      <c r="G440" s="58">
        <f>SUMIFS('свод кабелей'!B$12:O$12,'свод кабелей'!B$1:O$1,I440)*2+SUMIFS(H$3:H$984,B$3:B$984,"Пигтейл",I$3:I$984,I440)</f>
        <v>35</v>
      </c>
      <c r="H440" s="32">
        <f t="shared" si="52"/>
        <v>35</v>
      </c>
      <c r="I440" s="91">
        <v>14</v>
      </c>
      <c r="J440" s="47"/>
    </row>
    <row r="441" spans="1:10" ht="12.75" hidden="1" customHeight="1">
      <c r="A441" s="103">
        <f t="shared" ref="A441:A447" si="53">A440+1</f>
        <v>11</v>
      </c>
      <c r="B441" s="85" t="s">
        <v>61</v>
      </c>
      <c r="C441" s="119" t="s">
        <v>62</v>
      </c>
      <c r="D441" s="28"/>
      <c r="E441" s="28"/>
      <c r="F441" s="32" t="s">
        <v>25</v>
      </c>
      <c r="G441" s="91">
        <v>0</v>
      </c>
      <c r="H441" s="32">
        <f t="shared" si="52"/>
        <v>0</v>
      </c>
      <c r="I441" s="91">
        <v>14</v>
      </c>
      <c r="J441" s="47"/>
    </row>
    <row r="442" spans="1:10" ht="12.75" hidden="1" customHeight="1">
      <c r="A442" s="103">
        <f t="shared" si="53"/>
        <v>12</v>
      </c>
      <c r="B442" s="120" t="s">
        <v>63</v>
      </c>
      <c r="C442" s="30" t="s">
        <v>64</v>
      </c>
      <c r="D442" s="28"/>
      <c r="E442" s="28"/>
      <c r="F442" s="32" t="s">
        <v>25</v>
      </c>
      <c r="G442" s="91">
        <v>28</v>
      </c>
      <c r="H442" s="32">
        <f t="shared" si="52"/>
        <v>28</v>
      </c>
      <c r="I442" s="91">
        <v>14</v>
      </c>
      <c r="J442" s="47"/>
    </row>
    <row r="443" spans="1:10" ht="12.75" hidden="1" customHeight="1">
      <c r="A443" s="103">
        <f t="shared" si="53"/>
        <v>13</v>
      </c>
      <c r="B443" s="120" t="s">
        <v>63</v>
      </c>
      <c r="C443" s="30" t="s">
        <v>65</v>
      </c>
      <c r="D443" s="28"/>
      <c r="E443" s="28"/>
      <c r="F443" s="32" t="s">
        <v>25</v>
      </c>
      <c r="G443" s="57">
        <f>G447-SUMIFS(G$3:G$997,B$3:B$997,"Шкаф ПОН в составе",I$3:I$997,I443)-G442</f>
        <v>0</v>
      </c>
      <c r="H443" s="32">
        <f t="shared" si="52"/>
        <v>0</v>
      </c>
      <c r="I443" s="91">
        <v>14</v>
      </c>
      <c r="J443" s="47"/>
    </row>
    <row r="444" spans="1:10" ht="12.75" hidden="1" customHeight="1">
      <c r="A444" s="103">
        <f t="shared" si="53"/>
        <v>14</v>
      </c>
      <c r="B444" s="120" t="s">
        <v>66</v>
      </c>
      <c r="C444" s="30" t="s">
        <v>67</v>
      </c>
      <c r="D444" s="28"/>
      <c r="E444" s="28"/>
      <c r="F444" s="32" t="s">
        <v>25</v>
      </c>
      <c r="G444" s="57">
        <f>G442*2+G443*4</f>
        <v>56</v>
      </c>
      <c r="H444" s="32">
        <f t="shared" si="52"/>
        <v>56</v>
      </c>
      <c r="I444" s="91">
        <v>14</v>
      </c>
      <c r="J444" s="47"/>
    </row>
    <row r="445" spans="1:10" ht="12.75" hidden="1" customHeight="1">
      <c r="A445" s="103">
        <f t="shared" si="53"/>
        <v>15</v>
      </c>
      <c r="B445" s="120" t="s">
        <v>68</v>
      </c>
      <c r="C445" s="30" t="s">
        <v>69</v>
      </c>
      <c r="D445" s="28"/>
      <c r="E445" s="28"/>
      <c r="F445" s="32" t="s">
        <v>25</v>
      </c>
      <c r="G445" s="91">
        <f>SUMIFS(G$3:G$997,C$3:C$997,"SNR-24",I$3:I$997,I442)</f>
        <v>15</v>
      </c>
      <c r="H445" s="32">
        <f t="shared" si="52"/>
        <v>15</v>
      </c>
      <c r="I445" s="91">
        <v>14</v>
      </c>
      <c r="J445" s="47"/>
    </row>
    <row r="446" spans="1:10" ht="12.75" hidden="1" customHeight="1">
      <c r="A446" s="103">
        <f t="shared" si="53"/>
        <v>16</v>
      </c>
      <c r="B446" s="121" t="s">
        <v>332</v>
      </c>
      <c r="C446" s="30" t="s">
        <v>71</v>
      </c>
      <c r="D446" s="122"/>
      <c r="E446" s="122"/>
      <c r="F446" s="123" t="s">
        <v>25</v>
      </c>
      <c r="G446" s="96">
        <f>G442+G443*2+SUMIFS(G415:G1112,B415:B1112,"Шкаф ПОН в составе",I415:I1112,I443)*2</f>
        <v>50</v>
      </c>
      <c r="H446" s="32">
        <f t="shared" si="52"/>
        <v>50</v>
      </c>
      <c r="I446" s="91">
        <v>14</v>
      </c>
      <c r="J446" s="47"/>
    </row>
    <row r="447" spans="1:10" ht="12.75" hidden="1" customHeight="1">
      <c r="A447" s="103">
        <f t="shared" si="53"/>
        <v>17</v>
      </c>
      <c r="B447" s="28" t="s">
        <v>72</v>
      </c>
      <c r="C447" s="32"/>
      <c r="D447" s="28"/>
      <c r="E447" s="28"/>
      <c r="F447" s="34" t="s">
        <v>25</v>
      </c>
      <c r="G447" s="91">
        <v>43</v>
      </c>
      <c r="H447" s="32">
        <f t="shared" si="52"/>
        <v>43</v>
      </c>
      <c r="I447" s="91">
        <v>14</v>
      </c>
      <c r="J447" s="47"/>
    </row>
    <row r="448" spans="1:10" ht="12.75" hidden="1" customHeight="1">
      <c r="A448" s="45" t="s">
        <v>313</v>
      </c>
      <c r="B448" s="45" t="s">
        <v>19</v>
      </c>
      <c r="C448" s="45" t="s">
        <v>20</v>
      </c>
      <c r="D448" s="45" t="s">
        <v>314</v>
      </c>
      <c r="E448" s="45" t="s">
        <v>315</v>
      </c>
      <c r="F448" s="45" t="s">
        <v>21</v>
      </c>
      <c r="G448" s="46" t="s">
        <v>316</v>
      </c>
      <c r="H448" s="46" t="s">
        <v>317</v>
      </c>
      <c r="I448" s="45" t="s">
        <v>79</v>
      </c>
      <c r="J448" s="47"/>
    </row>
    <row r="449" spans="1:10" ht="12.75" hidden="1" customHeight="1">
      <c r="A449" s="101">
        <v>1</v>
      </c>
      <c r="B449" s="102" t="s">
        <v>318</v>
      </c>
      <c r="C449" s="128" t="s">
        <v>24</v>
      </c>
      <c r="D449" s="104" t="s">
        <v>391</v>
      </c>
      <c r="E449" s="101"/>
      <c r="F449" s="101" t="s">
        <v>25</v>
      </c>
      <c r="G449" s="103">
        <v>1</v>
      </c>
      <c r="H449" s="32">
        <f t="shared" ref="H449:H452" si="54">G449</f>
        <v>1</v>
      </c>
      <c r="I449" s="91">
        <v>6</v>
      </c>
      <c r="J449" s="47"/>
    </row>
    <row r="450" spans="1:10" ht="12.75" hidden="1" customHeight="1">
      <c r="A450" s="32"/>
      <c r="B450" s="105" t="s">
        <v>28</v>
      </c>
      <c r="C450" s="73" t="s">
        <v>36</v>
      </c>
      <c r="D450" s="106"/>
      <c r="E450" s="32"/>
      <c r="F450" s="32" t="s">
        <v>25</v>
      </c>
      <c r="G450" s="91">
        <v>1</v>
      </c>
      <c r="H450" s="32">
        <f t="shared" si="54"/>
        <v>1</v>
      </c>
      <c r="I450" s="91">
        <v>6</v>
      </c>
      <c r="J450" s="47"/>
    </row>
    <row r="451" spans="1:10" ht="12.75" hidden="1" customHeight="1">
      <c r="A451" s="32"/>
      <c r="B451" s="107" t="s">
        <v>28</v>
      </c>
      <c r="C451" s="73" t="s">
        <v>35</v>
      </c>
      <c r="D451" s="108"/>
      <c r="E451" s="32"/>
      <c r="F451" s="32" t="s">
        <v>25</v>
      </c>
      <c r="G451" s="91">
        <v>1</v>
      </c>
      <c r="H451" s="32">
        <f t="shared" si="54"/>
        <v>1</v>
      </c>
      <c r="I451" s="91">
        <v>6</v>
      </c>
      <c r="J451" s="47"/>
    </row>
    <row r="452" spans="1:10" ht="12.75" hidden="1" customHeight="1">
      <c r="A452" s="32"/>
      <c r="B452" s="107" t="s">
        <v>28</v>
      </c>
      <c r="C452" s="73" t="s">
        <v>33</v>
      </c>
      <c r="D452" s="108"/>
      <c r="E452" s="32"/>
      <c r="F452" s="32" t="s">
        <v>25</v>
      </c>
      <c r="G452" s="91">
        <v>1</v>
      </c>
      <c r="H452" s="32">
        <f t="shared" si="54"/>
        <v>1</v>
      </c>
      <c r="I452" s="91">
        <v>6</v>
      </c>
      <c r="J452" s="47"/>
    </row>
    <row r="453" spans="1:10" ht="12.75" hidden="1" customHeight="1">
      <c r="A453" s="109"/>
      <c r="B453" s="105" t="s">
        <v>320</v>
      </c>
      <c r="C453" s="32" t="s">
        <v>49</v>
      </c>
      <c r="D453" s="135"/>
      <c r="E453" s="111"/>
      <c r="F453" s="91" t="s">
        <v>25</v>
      </c>
      <c r="G453" s="91">
        <v>1</v>
      </c>
      <c r="H453" s="32"/>
      <c r="I453" s="91"/>
      <c r="J453" s="47"/>
    </row>
    <row r="454" spans="1:10" ht="12.75" hidden="1" customHeight="1">
      <c r="A454" s="109"/>
      <c r="B454" s="105" t="s">
        <v>55</v>
      </c>
      <c r="C454" s="32" t="s">
        <v>321</v>
      </c>
      <c r="D454" s="110"/>
      <c r="E454" s="111"/>
      <c r="F454" s="32" t="s">
        <v>25</v>
      </c>
      <c r="G454" s="91">
        <v>2</v>
      </c>
      <c r="H454" s="32">
        <f t="shared" ref="H454:H458" si="55">G454</f>
        <v>2</v>
      </c>
      <c r="I454" s="91">
        <v>6</v>
      </c>
      <c r="J454" s="47"/>
    </row>
    <row r="455" spans="1:10" ht="12.75" hidden="1" customHeight="1">
      <c r="A455" s="109"/>
      <c r="B455" s="105" t="s">
        <v>57</v>
      </c>
      <c r="C455" s="125" t="s">
        <v>58</v>
      </c>
      <c r="D455" s="110"/>
      <c r="E455" s="111"/>
      <c r="F455" s="32" t="s">
        <v>25</v>
      </c>
      <c r="G455" s="91">
        <v>1</v>
      </c>
      <c r="H455" s="32">
        <f t="shared" si="55"/>
        <v>1</v>
      </c>
      <c r="I455" s="91">
        <v>6</v>
      </c>
      <c r="J455" s="47"/>
    </row>
    <row r="456" spans="1:10" ht="12.75" hidden="1" customHeight="1">
      <c r="A456" s="109"/>
      <c r="B456" s="105" t="s">
        <v>59</v>
      </c>
      <c r="C456" s="125" t="s">
        <v>321</v>
      </c>
      <c r="D456" s="110"/>
      <c r="E456" s="111"/>
      <c r="F456" s="32" t="s">
        <v>25</v>
      </c>
      <c r="G456" s="91">
        <v>3</v>
      </c>
      <c r="H456" s="32">
        <f t="shared" si="55"/>
        <v>3</v>
      </c>
      <c r="I456" s="91">
        <v>6</v>
      </c>
      <c r="J456" s="47"/>
    </row>
    <row r="457" spans="1:10" ht="12.75" hidden="1" customHeight="1">
      <c r="A457" s="101">
        <v>2</v>
      </c>
      <c r="B457" s="112" t="s">
        <v>318</v>
      </c>
      <c r="C457" s="128" t="s">
        <v>24</v>
      </c>
      <c r="D457" s="113" t="s">
        <v>392</v>
      </c>
      <c r="E457" s="101"/>
      <c r="F457" s="101" t="s">
        <v>25</v>
      </c>
      <c r="G457" s="103">
        <v>1</v>
      </c>
      <c r="H457" s="32">
        <f t="shared" si="55"/>
        <v>1</v>
      </c>
      <c r="I457" s="91">
        <v>6</v>
      </c>
      <c r="J457" s="47"/>
    </row>
    <row r="458" spans="1:10" ht="12.75" hidden="1" customHeight="1">
      <c r="A458" s="32"/>
      <c r="B458" s="105" t="s">
        <v>28</v>
      </c>
      <c r="C458" s="73" t="s">
        <v>36</v>
      </c>
      <c r="D458" s="106"/>
      <c r="E458" s="32"/>
      <c r="F458" s="32" t="s">
        <v>25</v>
      </c>
      <c r="G458" s="91">
        <v>1</v>
      </c>
      <c r="H458" s="32">
        <f t="shared" si="55"/>
        <v>1</v>
      </c>
      <c r="I458" s="91">
        <v>6</v>
      </c>
      <c r="J458" s="47"/>
    </row>
    <row r="459" spans="1:10" ht="12.75" hidden="1" customHeight="1">
      <c r="A459" s="32"/>
      <c r="B459" s="105" t="s">
        <v>28</v>
      </c>
      <c r="C459" s="73" t="s">
        <v>35</v>
      </c>
      <c r="D459" s="106"/>
      <c r="E459" s="32"/>
      <c r="F459" s="32"/>
      <c r="G459" s="91">
        <v>1</v>
      </c>
      <c r="H459" s="32"/>
      <c r="I459" s="91"/>
      <c r="J459" s="47"/>
    </row>
    <row r="460" spans="1:10" ht="12.75" hidden="1" customHeight="1">
      <c r="A460" s="32"/>
      <c r="B460" s="105" t="s">
        <v>28</v>
      </c>
      <c r="C460" s="55" t="s">
        <v>37</v>
      </c>
      <c r="D460" s="106"/>
      <c r="E460" s="32"/>
      <c r="F460" s="32" t="s">
        <v>25</v>
      </c>
      <c r="G460" s="91">
        <v>1</v>
      </c>
      <c r="H460" s="32">
        <f t="shared" ref="H460:H472" si="56">G460</f>
        <v>1</v>
      </c>
      <c r="I460" s="91">
        <v>6</v>
      </c>
      <c r="J460" s="47"/>
    </row>
    <row r="461" spans="1:10" ht="12.75" hidden="1" customHeight="1">
      <c r="A461" s="32"/>
      <c r="B461" s="105" t="s">
        <v>320</v>
      </c>
      <c r="C461" s="32" t="s">
        <v>49</v>
      </c>
      <c r="D461" s="110"/>
      <c r="E461" s="28"/>
      <c r="F461" s="32" t="s">
        <v>25</v>
      </c>
      <c r="G461" s="91">
        <v>1</v>
      </c>
      <c r="H461" s="32">
        <f t="shared" si="56"/>
        <v>1</v>
      </c>
      <c r="I461" s="91">
        <v>6</v>
      </c>
      <c r="J461" s="47"/>
    </row>
    <row r="462" spans="1:10" ht="12.75" hidden="1" customHeight="1">
      <c r="A462" s="32"/>
      <c r="B462" s="105" t="s">
        <v>55</v>
      </c>
      <c r="C462" s="32" t="s">
        <v>321</v>
      </c>
      <c r="D462" s="110"/>
      <c r="E462" s="111"/>
      <c r="F462" s="32" t="s">
        <v>25</v>
      </c>
      <c r="G462" s="91">
        <v>3</v>
      </c>
      <c r="H462" s="32">
        <f t="shared" si="56"/>
        <v>3</v>
      </c>
      <c r="I462" s="91">
        <v>6</v>
      </c>
      <c r="J462" s="47"/>
    </row>
    <row r="463" spans="1:10" ht="13.5" hidden="1" customHeight="1">
      <c r="A463" s="32"/>
      <c r="B463" s="105" t="s">
        <v>57</v>
      </c>
      <c r="C463" s="125" t="s">
        <v>58</v>
      </c>
      <c r="D463" s="110"/>
      <c r="E463" s="111"/>
      <c r="F463" s="32" t="s">
        <v>25</v>
      </c>
      <c r="G463" s="91">
        <v>1</v>
      </c>
      <c r="H463" s="32">
        <f t="shared" si="56"/>
        <v>1</v>
      </c>
      <c r="I463" s="91">
        <v>6</v>
      </c>
      <c r="J463" s="47"/>
    </row>
    <row r="464" spans="1:10" ht="12.75" hidden="1" customHeight="1">
      <c r="A464" s="32"/>
      <c r="B464" s="105" t="s">
        <v>59</v>
      </c>
      <c r="C464" s="125" t="s">
        <v>321</v>
      </c>
      <c r="D464" s="110"/>
      <c r="E464" s="111"/>
      <c r="F464" s="32" t="s">
        <v>25</v>
      </c>
      <c r="G464" s="91">
        <v>4</v>
      </c>
      <c r="H464" s="32">
        <f t="shared" si="56"/>
        <v>4</v>
      </c>
      <c r="I464" s="91">
        <v>6</v>
      </c>
      <c r="J464" s="47"/>
    </row>
    <row r="465" spans="1:26" ht="12.75" hidden="1" customHeight="1">
      <c r="A465" s="101">
        <v>3</v>
      </c>
      <c r="B465" s="102" t="s">
        <v>318</v>
      </c>
      <c r="C465" s="101" t="s">
        <v>24</v>
      </c>
      <c r="D465" s="126" t="s">
        <v>393</v>
      </c>
      <c r="E465" s="32"/>
      <c r="F465" s="101" t="s">
        <v>25</v>
      </c>
      <c r="G465" s="103">
        <v>1</v>
      </c>
      <c r="H465" s="32">
        <f t="shared" si="56"/>
        <v>1</v>
      </c>
      <c r="I465" s="91">
        <v>6</v>
      </c>
      <c r="J465" s="47"/>
    </row>
    <row r="466" spans="1:26" ht="12.75" hidden="1" customHeight="1">
      <c r="A466" s="101"/>
      <c r="B466" s="105" t="s">
        <v>28</v>
      </c>
      <c r="C466" s="73" t="s">
        <v>394</v>
      </c>
      <c r="D466" s="127"/>
      <c r="E466" s="32"/>
      <c r="F466" s="32"/>
      <c r="G466" s="91">
        <v>1</v>
      </c>
      <c r="H466" s="32">
        <f t="shared" si="56"/>
        <v>1</v>
      </c>
      <c r="I466" s="91">
        <v>6</v>
      </c>
      <c r="J466" s="47"/>
    </row>
    <row r="467" spans="1:26" ht="12.75" hidden="1" customHeight="1">
      <c r="A467" s="101"/>
      <c r="B467" s="105" t="s">
        <v>28</v>
      </c>
      <c r="C467" s="55" t="s">
        <v>37</v>
      </c>
      <c r="D467" s="127"/>
      <c r="E467" s="32"/>
      <c r="F467" s="32" t="s">
        <v>25</v>
      </c>
      <c r="G467" s="91">
        <v>1</v>
      </c>
      <c r="H467" s="32">
        <f t="shared" si="56"/>
        <v>1</v>
      </c>
      <c r="I467" s="91">
        <v>6</v>
      </c>
      <c r="J467" s="47"/>
    </row>
    <row r="468" spans="1:26" ht="12.75" hidden="1" customHeight="1">
      <c r="A468" s="101"/>
      <c r="B468" s="105" t="s">
        <v>320</v>
      </c>
      <c r="C468" s="32" t="s">
        <v>49</v>
      </c>
      <c r="D468" s="127"/>
      <c r="E468" s="28"/>
      <c r="F468" s="32" t="s">
        <v>25</v>
      </c>
      <c r="G468" s="91">
        <v>1</v>
      </c>
      <c r="H468" s="32">
        <f t="shared" si="56"/>
        <v>1</v>
      </c>
      <c r="I468" s="91">
        <v>6</v>
      </c>
      <c r="J468" s="47"/>
    </row>
    <row r="469" spans="1:26" ht="12.75" hidden="1" customHeight="1">
      <c r="A469" s="32"/>
      <c r="B469" s="105" t="s">
        <v>55</v>
      </c>
      <c r="C469" s="32" t="s">
        <v>321</v>
      </c>
      <c r="D469" s="110"/>
      <c r="E469" s="111"/>
      <c r="F469" s="32" t="s">
        <v>25</v>
      </c>
      <c r="G469" s="91">
        <v>3</v>
      </c>
      <c r="H469" s="32">
        <f t="shared" si="56"/>
        <v>3</v>
      </c>
      <c r="I469" s="91">
        <v>6</v>
      </c>
      <c r="J469" s="47"/>
    </row>
    <row r="470" spans="1:26" ht="21" hidden="1" customHeight="1">
      <c r="A470" s="32"/>
      <c r="B470" s="105" t="s">
        <v>57</v>
      </c>
      <c r="C470" s="125" t="s">
        <v>58</v>
      </c>
      <c r="D470" s="110"/>
      <c r="E470" s="111"/>
      <c r="F470" s="32" t="s">
        <v>25</v>
      </c>
      <c r="G470" s="91">
        <v>1</v>
      </c>
      <c r="H470" s="32">
        <f t="shared" si="56"/>
        <v>1</v>
      </c>
      <c r="I470" s="91">
        <v>6</v>
      </c>
      <c r="J470" s="47"/>
    </row>
    <row r="471" spans="1:26" ht="12.75" hidden="1" customHeight="1">
      <c r="A471" s="32"/>
      <c r="B471" s="105" t="s">
        <v>59</v>
      </c>
      <c r="C471" s="125" t="s">
        <v>321</v>
      </c>
      <c r="D471" s="110"/>
      <c r="E471" s="111"/>
      <c r="F471" s="32" t="s">
        <v>25</v>
      </c>
      <c r="G471" s="91">
        <v>4</v>
      </c>
      <c r="H471" s="32">
        <f t="shared" si="56"/>
        <v>4</v>
      </c>
      <c r="I471" s="91">
        <v>6</v>
      </c>
      <c r="J471" s="47"/>
    </row>
    <row r="472" spans="1:26" ht="31.5" hidden="1" customHeight="1">
      <c r="A472" s="136">
        <v>4</v>
      </c>
      <c r="B472" s="137" t="s">
        <v>318</v>
      </c>
      <c r="C472" s="136" t="s">
        <v>24</v>
      </c>
      <c r="D472" s="138" t="s">
        <v>395</v>
      </c>
      <c r="E472" s="139"/>
      <c r="F472" s="136" t="s">
        <v>25</v>
      </c>
      <c r="G472" s="140">
        <v>6</v>
      </c>
      <c r="H472" s="139">
        <f t="shared" si="56"/>
        <v>6</v>
      </c>
      <c r="I472" s="141">
        <v>6</v>
      </c>
      <c r="J472" s="142"/>
      <c r="K472" s="143"/>
      <c r="L472" s="143"/>
      <c r="M472" s="143"/>
      <c r="N472" s="143"/>
      <c r="O472" s="143"/>
      <c r="P472" s="143"/>
      <c r="Q472" s="143"/>
      <c r="R472" s="143"/>
      <c r="S472" s="143"/>
      <c r="T472" s="143"/>
      <c r="U472" s="143"/>
      <c r="V472" s="143"/>
      <c r="W472" s="143"/>
      <c r="X472" s="143"/>
      <c r="Y472" s="143"/>
      <c r="Z472" s="143"/>
    </row>
    <row r="473" spans="1:26" ht="12.75" hidden="1" customHeight="1">
      <c r="A473" s="32"/>
      <c r="B473" s="105" t="s">
        <v>320</v>
      </c>
      <c r="C473" s="32" t="s">
        <v>49</v>
      </c>
      <c r="D473" s="115"/>
      <c r="E473" s="28"/>
      <c r="F473" s="32" t="s">
        <v>25</v>
      </c>
      <c r="G473" s="91">
        <v>1</v>
      </c>
      <c r="H473" s="32">
        <f>G473*H472</f>
        <v>6</v>
      </c>
      <c r="I473" s="91">
        <v>6</v>
      </c>
      <c r="J473" s="47"/>
    </row>
    <row r="474" spans="1:26" ht="28.5" hidden="1" customHeight="1">
      <c r="A474" s="132">
        <v>5</v>
      </c>
      <c r="B474" s="129" t="s">
        <v>318</v>
      </c>
      <c r="C474" s="128" t="s">
        <v>24</v>
      </c>
      <c r="D474" s="130" t="s">
        <v>396</v>
      </c>
      <c r="E474" s="131"/>
      <c r="F474" s="128" t="s">
        <v>25</v>
      </c>
      <c r="G474" s="132">
        <v>2</v>
      </c>
      <c r="H474" s="131">
        <f>G474</f>
        <v>2</v>
      </c>
      <c r="I474" s="91">
        <v>6</v>
      </c>
      <c r="J474" s="47"/>
    </row>
    <row r="475" spans="1:26" ht="18" hidden="1" customHeight="1">
      <c r="A475" s="101"/>
      <c r="B475" s="105" t="s">
        <v>326</v>
      </c>
      <c r="C475" s="91" t="s">
        <v>47</v>
      </c>
      <c r="D475" s="116"/>
      <c r="E475" s="32"/>
      <c r="F475" s="32" t="s">
        <v>25</v>
      </c>
      <c r="G475" s="91">
        <v>1</v>
      </c>
      <c r="H475" s="32">
        <f t="shared" ref="H475:H478" si="57">G475*H$474</f>
        <v>2</v>
      </c>
      <c r="I475" s="91">
        <v>6</v>
      </c>
      <c r="J475" s="47"/>
    </row>
    <row r="476" spans="1:26" ht="12.75" hidden="1" customHeight="1">
      <c r="A476" s="101"/>
      <c r="B476" s="105" t="s">
        <v>320</v>
      </c>
      <c r="C476" s="32" t="s">
        <v>49</v>
      </c>
      <c r="D476" s="115"/>
      <c r="E476" s="28"/>
      <c r="F476" s="32" t="s">
        <v>25</v>
      </c>
      <c r="G476" s="91">
        <v>1</v>
      </c>
      <c r="H476" s="32">
        <f t="shared" si="57"/>
        <v>2</v>
      </c>
      <c r="I476" s="91">
        <v>6</v>
      </c>
      <c r="J476" s="47"/>
    </row>
    <row r="477" spans="1:26" ht="12.75" hidden="1" customHeight="1">
      <c r="A477" s="128"/>
      <c r="B477" s="105" t="s">
        <v>55</v>
      </c>
      <c r="C477" s="32" t="s">
        <v>321</v>
      </c>
      <c r="D477" s="110"/>
      <c r="E477" s="111"/>
      <c r="F477" s="32" t="s">
        <v>25</v>
      </c>
      <c r="G477" s="91">
        <v>2</v>
      </c>
      <c r="H477" s="32">
        <f t="shared" si="57"/>
        <v>4</v>
      </c>
      <c r="I477" s="91">
        <v>6</v>
      </c>
      <c r="J477" s="47"/>
    </row>
    <row r="478" spans="1:26" ht="12.75" hidden="1" customHeight="1">
      <c r="A478" s="128"/>
      <c r="B478" s="105" t="s">
        <v>57</v>
      </c>
      <c r="C478" s="125" t="s">
        <v>58</v>
      </c>
      <c r="D478" s="110"/>
      <c r="E478" s="111"/>
      <c r="F478" s="32" t="s">
        <v>25</v>
      </c>
      <c r="G478" s="91">
        <v>1</v>
      </c>
      <c r="H478" s="32">
        <f t="shared" si="57"/>
        <v>2</v>
      </c>
      <c r="I478" s="91">
        <v>6</v>
      </c>
      <c r="J478" s="47"/>
    </row>
    <row r="479" spans="1:26" ht="39" hidden="1" customHeight="1">
      <c r="A479" s="128">
        <v>6</v>
      </c>
      <c r="B479" s="129" t="s">
        <v>318</v>
      </c>
      <c r="C479" s="128" t="s">
        <v>24</v>
      </c>
      <c r="D479" s="130" t="s">
        <v>397</v>
      </c>
      <c r="E479" s="131"/>
      <c r="F479" s="128" t="s">
        <v>25</v>
      </c>
      <c r="G479" s="132">
        <v>2</v>
      </c>
      <c r="H479" s="131">
        <f>G479</f>
        <v>2</v>
      </c>
      <c r="I479" s="91">
        <v>6</v>
      </c>
      <c r="J479" s="47"/>
    </row>
    <row r="480" spans="1:26" ht="12.75" hidden="1" customHeight="1">
      <c r="A480" s="101"/>
      <c r="B480" s="105" t="s">
        <v>326</v>
      </c>
      <c r="C480" s="91" t="s">
        <v>43</v>
      </c>
      <c r="D480" s="116"/>
      <c r="E480" s="32"/>
      <c r="F480" s="32" t="s">
        <v>25</v>
      </c>
      <c r="G480" s="91">
        <v>1</v>
      </c>
      <c r="H480" s="32">
        <f t="shared" ref="H480:H483" si="58">G480*H$479</f>
        <v>2</v>
      </c>
      <c r="I480" s="91">
        <v>6</v>
      </c>
      <c r="J480" s="47"/>
    </row>
    <row r="481" spans="1:26" ht="12.75" hidden="1" customHeight="1">
      <c r="A481" s="101"/>
      <c r="B481" s="105" t="s">
        <v>320</v>
      </c>
      <c r="C481" s="32" t="s">
        <v>49</v>
      </c>
      <c r="D481" s="115"/>
      <c r="E481" s="28"/>
      <c r="F481" s="32" t="s">
        <v>25</v>
      </c>
      <c r="G481" s="91">
        <v>1</v>
      </c>
      <c r="H481" s="32">
        <f t="shared" si="58"/>
        <v>2</v>
      </c>
      <c r="I481" s="91">
        <v>6</v>
      </c>
      <c r="J481" s="47"/>
    </row>
    <row r="482" spans="1:26" ht="12.75" hidden="1" customHeight="1">
      <c r="A482" s="132"/>
      <c r="B482" s="105" t="s">
        <v>55</v>
      </c>
      <c r="C482" s="32" t="s">
        <v>321</v>
      </c>
      <c r="D482" s="110"/>
      <c r="E482" s="111"/>
      <c r="F482" s="32" t="s">
        <v>25</v>
      </c>
      <c r="G482" s="91">
        <v>2</v>
      </c>
      <c r="H482" s="32">
        <f t="shared" si="58"/>
        <v>4</v>
      </c>
      <c r="I482" s="91">
        <v>6</v>
      </c>
      <c r="J482" s="47"/>
    </row>
    <row r="483" spans="1:26" ht="12.75" hidden="1" customHeight="1">
      <c r="A483" s="132"/>
      <c r="B483" s="105" t="s">
        <v>57</v>
      </c>
      <c r="C483" s="125" t="s">
        <v>58</v>
      </c>
      <c r="D483" s="110"/>
      <c r="E483" s="111"/>
      <c r="F483" s="32" t="s">
        <v>25</v>
      </c>
      <c r="G483" s="91">
        <v>1</v>
      </c>
      <c r="H483" s="32">
        <f t="shared" si="58"/>
        <v>2</v>
      </c>
      <c r="I483" s="91">
        <v>6</v>
      </c>
      <c r="J483" s="47"/>
    </row>
    <row r="484" spans="1:26" ht="39" hidden="1" customHeight="1">
      <c r="A484" s="132">
        <v>7</v>
      </c>
      <c r="B484" s="129" t="s">
        <v>318</v>
      </c>
      <c r="C484" s="128" t="s">
        <v>24</v>
      </c>
      <c r="D484" s="130" t="s">
        <v>398</v>
      </c>
      <c r="E484" s="131"/>
      <c r="F484" s="128" t="s">
        <v>25</v>
      </c>
      <c r="G484" s="132">
        <v>2</v>
      </c>
      <c r="H484" s="131">
        <f>G484</f>
        <v>2</v>
      </c>
      <c r="I484" s="91">
        <v>6</v>
      </c>
      <c r="J484" s="47"/>
    </row>
    <row r="485" spans="1:26" ht="12.75" hidden="1" customHeight="1">
      <c r="A485" s="101"/>
      <c r="B485" s="105" t="s">
        <v>326</v>
      </c>
      <c r="C485" s="91" t="s">
        <v>41</v>
      </c>
      <c r="D485" s="116"/>
      <c r="E485" s="32"/>
      <c r="F485" s="32" t="s">
        <v>25</v>
      </c>
      <c r="G485" s="91">
        <v>1</v>
      </c>
      <c r="H485" s="32">
        <f t="shared" ref="H485:H488" si="59">G485*H$484</f>
        <v>2</v>
      </c>
      <c r="I485" s="91">
        <v>6</v>
      </c>
      <c r="J485" s="47"/>
    </row>
    <row r="486" spans="1:26" ht="12.75" hidden="1" customHeight="1">
      <c r="A486" s="101"/>
      <c r="B486" s="105" t="s">
        <v>320</v>
      </c>
      <c r="C486" s="32" t="s">
        <v>49</v>
      </c>
      <c r="D486" s="144" t="s">
        <v>360</v>
      </c>
      <c r="E486" s="28"/>
      <c r="F486" s="32" t="s">
        <v>25</v>
      </c>
      <c r="G486" s="91">
        <v>1</v>
      </c>
      <c r="H486" s="32">
        <f t="shared" si="59"/>
        <v>2</v>
      </c>
      <c r="I486" s="91">
        <v>6</v>
      </c>
      <c r="J486" s="47"/>
    </row>
    <row r="487" spans="1:26" ht="12.75" hidden="1" customHeight="1">
      <c r="A487" s="132"/>
      <c r="B487" s="105" t="s">
        <v>55</v>
      </c>
      <c r="C487" s="32" t="s">
        <v>321</v>
      </c>
      <c r="D487" s="110"/>
      <c r="E487" s="111"/>
      <c r="F487" s="32" t="s">
        <v>25</v>
      </c>
      <c r="G487" s="91">
        <v>2</v>
      </c>
      <c r="H487" s="32">
        <f t="shared" si="59"/>
        <v>4</v>
      </c>
      <c r="I487" s="91">
        <v>6</v>
      </c>
      <c r="J487" s="47"/>
    </row>
    <row r="488" spans="1:26" ht="12.75" hidden="1" customHeight="1">
      <c r="A488" s="132"/>
      <c r="B488" s="105" t="s">
        <v>57</v>
      </c>
      <c r="C488" s="125" t="s">
        <v>58</v>
      </c>
      <c r="D488" s="110"/>
      <c r="E488" s="111"/>
      <c r="F488" s="32" t="s">
        <v>25</v>
      </c>
      <c r="G488" s="91">
        <v>1</v>
      </c>
      <c r="H488" s="32">
        <f t="shared" si="59"/>
        <v>2</v>
      </c>
      <c r="I488" s="91">
        <v>6</v>
      </c>
      <c r="J488" s="47"/>
    </row>
    <row r="489" spans="1:26" ht="17.25" hidden="1" customHeight="1">
      <c r="A489" s="132">
        <v>8</v>
      </c>
      <c r="B489" s="129" t="s">
        <v>318</v>
      </c>
      <c r="C489" s="128" t="s">
        <v>24</v>
      </c>
      <c r="D489" s="130" t="s">
        <v>399</v>
      </c>
      <c r="E489" s="131"/>
      <c r="F489" s="128" t="s">
        <v>25</v>
      </c>
      <c r="G489" s="132">
        <v>1</v>
      </c>
      <c r="H489" s="131">
        <f>G489</f>
        <v>1</v>
      </c>
      <c r="I489" s="91">
        <v>6</v>
      </c>
      <c r="J489" s="47"/>
    </row>
    <row r="490" spans="1:26" ht="12.75" hidden="1" customHeight="1">
      <c r="A490" s="101"/>
      <c r="B490" s="105" t="s">
        <v>28</v>
      </c>
      <c r="C490" s="91" t="s">
        <v>42</v>
      </c>
      <c r="D490" s="116"/>
      <c r="E490" s="32"/>
      <c r="F490" s="91" t="s">
        <v>25</v>
      </c>
      <c r="G490" s="91">
        <v>1</v>
      </c>
      <c r="H490" s="134">
        <v>1</v>
      </c>
      <c r="I490" s="91"/>
      <c r="J490" s="47"/>
    </row>
    <row r="491" spans="1:26" ht="12.75" hidden="1" customHeight="1">
      <c r="A491" s="101"/>
      <c r="B491" s="105" t="s">
        <v>28</v>
      </c>
      <c r="C491" s="91" t="s">
        <v>43</v>
      </c>
      <c r="D491" s="116"/>
      <c r="E491" s="32"/>
      <c r="F491" s="32" t="s">
        <v>25</v>
      </c>
      <c r="G491" s="91">
        <v>1</v>
      </c>
      <c r="H491" s="131">
        <f t="shared" ref="H491:H501" si="60">G491</f>
        <v>1</v>
      </c>
      <c r="I491" s="91">
        <v>6</v>
      </c>
      <c r="J491" s="47"/>
    </row>
    <row r="492" spans="1:26" ht="12.75" hidden="1" customHeight="1">
      <c r="A492" s="101"/>
      <c r="B492" s="124" t="s">
        <v>400</v>
      </c>
      <c r="C492" s="32" t="s">
        <v>49</v>
      </c>
      <c r="D492" s="115"/>
      <c r="E492" s="28"/>
      <c r="F492" s="32" t="s">
        <v>25</v>
      </c>
      <c r="G492" s="91">
        <v>1</v>
      </c>
      <c r="H492" s="131">
        <f t="shared" si="60"/>
        <v>1</v>
      </c>
      <c r="I492" s="91">
        <v>6</v>
      </c>
      <c r="J492" s="47"/>
    </row>
    <row r="493" spans="1:26" ht="12.75" hidden="1" customHeight="1">
      <c r="A493" s="109"/>
      <c r="B493" s="105" t="s">
        <v>55</v>
      </c>
      <c r="C493" s="32" t="s">
        <v>321</v>
      </c>
      <c r="D493" s="110"/>
      <c r="E493" s="111"/>
      <c r="F493" s="32" t="s">
        <v>25</v>
      </c>
      <c r="G493" s="91">
        <v>2</v>
      </c>
      <c r="H493" s="131">
        <f t="shared" si="60"/>
        <v>2</v>
      </c>
      <c r="I493" s="91">
        <v>6</v>
      </c>
      <c r="J493" s="145"/>
      <c r="K493" s="146"/>
      <c r="L493" s="146"/>
      <c r="M493" s="146"/>
      <c r="N493" s="146"/>
      <c r="O493" s="146"/>
      <c r="P493" s="146"/>
      <c r="Q493" s="146"/>
      <c r="R493" s="146"/>
      <c r="S493" s="146"/>
      <c r="T493" s="146"/>
      <c r="U493" s="146"/>
      <c r="V493" s="146"/>
      <c r="W493" s="146"/>
      <c r="X493" s="146"/>
      <c r="Y493" s="146"/>
      <c r="Z493" s="146"/>
    </row>
    <row r="494" spans="1:26" ht="12.75" hidden="1" customHeight="1">
      <c r="A494" s="109"/>
      <c r="B494" s="105" t="s">
        <v>57</v>
      </c>
      <c r="C494" s="125" t="s">
        <v>58</v>
      </c>
      <c r="D494" s="110"/>
      <c r="E494" s="111"/>
      <c r="F494" s="32" t="s">
        <v>25</v>
      </c>
      <c r="G494" s="91">
        <v>1</v>
      </c>
      <c r="H494" s="131">
        <f t="shared" si="60"/>
        <v>1</v>
      </c>
      <c r="I494" s="91">
        <v>6</v>
      </c>
      <c r="J494" s="47"/>
    </row>
    <row r="495" spans="1:26" ht="12.75" hidden="1" customHeight="1">
      <c r="A495" s="147">
        <v>9</v>
      </c>
      <c r="B495" s="85" t="s">
        <v>60</v>
      </c>
      <c r="C495" s="148" t="s">
        <v>56</v>
      </c>
      <c r="D495" s="149"/>
      <c r="E495" s="149"/>
      <c r="F495" s="150" t="s">
        <v>25</v>
      </c>
      <c r="G495" s="151">
        <f>SUMIFS('свод кабелей'!B$12:O$12,'свод кабелей'!B$1:O$1,I495)*2+SUMIFS(H$3:H$983,B$3:B$983,"Пигтейл",I$3:I$983,I495)</f>
        <v>39</v>
      </c>
      <c r="H495" s="150">
        <f t="shared" si="60"/>
        <v>39</v>
      </c>
      <c r="I495" s="91">
        <v>6</v>
      </c>
      <c r="J495" s="47"/>
    </row>
    <row r="496" spans="1:26" ht="12.75" hidden="1" customHeight="1">
      <c r="A496" s="103">
        <f t="shared" ref="A496:A501" si="61">A495+1</f>
        <v>10</v>
      </c>
      <c r="B496" s="120" t="s">
        <v>63</v>
      </c>
      <c r="C496" s="152" t="s">
        <v>64</v>
      </c>
      <c r="D496" s="153"/>
      <c r="E496" s="153"/>
      <c r="F496" s="32" t="s">
        <v>25</v>
      </c>
      <c r="G496" s="91">
        <v>24</v>
      </c>
      <c r="H496" s="32">
        <f t="shared" si="60"/>
        <v>24</v>
      </c>
      <c r="I496" s="91">
        <v>6</v>
      </c>
      <c r="J496" s="47"/>
    </row>
    <row r="497" spans="1:10" ht="12.75" hidden="1" customHeight="1">
      <c r="A497" s="103">
        <f t="shared" si="61"/>
        <v>11</v>
      </c>
      <c r="B497" s="120" t="s">
        <v>63</v>
      </c>
      <c r="C497" s="152" t="s">
        <v>65</v>
      </c>
      <c r="D497" s="153"/>
      <c r="E497" s="153"/>
      <c r="F497" s="32" t="s">
        <v>25</v>
      </c>
      <c r="G497" s="57">
        <f>G501-SUMIFS(G$3:G$997,B$3:B$997,"Шкаф ПОН в составе",I$3:I$997,I497)-G496</f>
        <v>2</v>
      </c>
      <c r="H497" s="32">
        <f t="shared" si="60"/>
        <v>2</v>
      </c>
      <c r="I497" s="91">
        <v>6</v>
      </c>
      <c r="J497" s="47"/>
    </row>
    <row r="498" spans="1:10" ht="12.75" hidden="1" customHeight="1">
      <c r="A498" s="103">
        <f t="shared" si="61"/>
        <v>12</v>
      </c>
      <c r="B498" s="120" t="s">
        <v>66</v>
      </c>
      <c r="C498" s="152" t="s">
        <v>67</v>
      </c>
      <c r="D498" s="153"/>
      <c r="E498" s="153"/>
      <c r="F498" s="32" t="s">
        <v>25</v>
      </c>
      <c r="G498" s="57">
        <f>G496*2+G497*4</f>
        <v>56</v>
      </c>
      <c r="H498" s="32">
        <f t="shared" si="60"/>
        <v>56</v>
      </c>
      <c r="I498" s="91">
        <v>6</v>
      </c>
      <c r="J498" s="47"/>
    </row>
    <row r="499" spans="1:10" ht="12.75" hidden="1" customHeight="1">
      <c r="A499" s="103">
        <f t="shared" si="61"/>
        <v>13</v>
      </c>
      <c r="B499" s="120" t="s">
        <v>68</v>
      </c>
      <c r="C499" s="152" t="s">
        <v>69</v>
      </c>
      <c r="D499" s="153"/>
      <c r="E499" s="153"/>
      <c r="F499" s="32" t="s">
        <v>25</v>
      </c>
      <c r="G499" s="91">
        <f>SUMIFS(G$3:G$997,C$3:C$997,"SNR-24",I$3:I$997,I496)</f>
        <v>16</v>
      </c>
      <c r="H499" s="32">
        <f t="shared" si="60"/>
        <v>16</v>
      </c>
      <c r="I499" s="91">
        <v>6</v>
      </c>
      <c r="J499" s="47"/>
    </row>
    <row r="500" spans="1:10" ht="12.75" hidden="1" customHeight="1">
      <c r="A500" s="103">
        <f t="shared" si="61"/>
        <v>14</v>
      </c>
      <c r="B500" s="121" t="s">
        <v>332</v>
      </c>
      <c r="C500" s="152" t="s">
        <v>71</v>
      </c>
      <c r="D500" s="154"/>
      <c r="E500" s="154"/>
      <c r="F500" s="32" t="s">
        <v>25</v>
      </c>
      <c r="G500" s="96">
        <f>G496+G497*2+SUMIFS(G468:G1163,B468:B1163,"Шкаф ПОН в составе",I468:I1163,I497)*2</f>
        <v>54</v>
      </c>
      <c r="H500" s="32">
        <f t="shared" si="60"/>
        <v>54</v>
      </c>
      <c r="I500" s="91">
        <v>6</v>
      </c>
      <c r="J500" s="47"/>
    </row>
    <row r="501" spans="1:10" ht="12.75" hidden="1" customHeight="1">
      <c r="A501" s="103">
        <f t="shared" si="61"/>
        <v>15</v>
      </c>
      <c r="B501" s="28" t="s">
        <v>72</v>
      </c>
      <c r="C501" s="155"/>
      <c r="D501" s="153"/>
      <c r="E501" s="153"/>
      <c r="F501" s="32" t="s">
        <v>25</v>
      </c>
      <c r="G501" s="91">
        <v>42</v>
      </c>
      <c r="H501" s="32">
        <f t="shared" si="60"/>
        <v>42</v>
      </c>
      <c r="I501" s="91">
        <v>6</v>
      </c>
      <c r="J501" s="47"/>
    </row>
    <row r="502" spans="1:10" ht="12.75" hidden="1" customHeight="1">
      <c r="A502" s="46" t="s">
        <v>401</v>
      </c>
      <c r="B502" s="45" t="s">
        <v>19</v>
      </c>
      <c r="C502" s="45" t="s">
        <v>20</v>
      </c>
      <c r="D502" s="45" t="s">
        <v>314</v>
      </c>
      <c r="E502" s="45" t="s">
        <v>315</v>
      </c>
      <c r="F502" s="45" t="s">
        <v>21</v>
      </c>
      <c r="G502" s="46" t="s">
        <v>316</v>
      </c>
      <c r="H502" s="46" t="s">
        <v>317</v>
      </c>
      <c r="I502" s="45" t="s">
        <v>79</v>
      </c>
      <c r="J502" s="47"/>
    </row>
    <row r="503" spans="1:10" ht="12.75" hidden="1" customHeight="1">
      <c r="A503" s="101">
        <v>1</v>
      </c>
      <c r="B503" s="102" t="s">
        <v>318</v>
      </c>
      <c r="C503" s="103" t="s">
        <v>27</v>
      </c>
      <c r="D503" s="104" t="s">
        <v>402</v>
      </c>
      <c r="E503" s="101"/>
      <c r="F503" s="101" t="s">
        <v>25</v>
      </c>
      <c r="G503" s="103">
        <v>1</v>
      </c>
      <c r="H503" s="32">
        <f t="shared" ref="H503:H517" si="62">G503</f>
        <v>1</v>
      </c>
      <c r="I503" s="91">
        <v>7</v>
      </c>
      <c r="J503" s="47"/>
    </row>
    <row r="504" spans="1:10" ht="12.75" hidden="1" customHeight="1">
      <c r="A504" s="32"/>
      <c r="B504" s="105" t="s">
        <v>28</v>
      </c>
      <c r="C504" s="55" t="s">
        <v>29</v>
      </c>
      <c r="D504" s="106"/>
      <c r="E504" s="32"/>
      <c r="F504" s="91" t="s">
        <v>25</v>
      </c>
      <c r="G504" s="91">
        <v>1</v>
      </c>
      <c r="H504" s="32">
        <f t="shared" si="62"/>
        <v>1</v>
      </c>
      <c r="I504" s="91">
        <v>7</v>
      </c>
      <c r="J504" s="47"/>
    </row>
    <row r="505" spans="1:10" ht="12.75" hidden="1" customHeight="1">
      <c r="A505" s="32"/>
      <c r="B505" s="105" t="s">
        <v>28</v>
      </c>
      <c r="C505" s="73" t="s">
        <v>403</v>
      </c>
      <c r="D505" s="106"/>
      <c r="E505" s="32"/>
      <c r="F505" s="32" t="s">
        <v>25</v>
      </c>
      <c r="G505" s="91">
        <v>1</v>
      </c>
      <c r="H505" s="32">
        <f t="shared" si="62"/>
        <v>1</v>
      </c>
      <c r="I505" s="91">
        <v>7</v>
      </c>
      <c r="J505" s="47"/>
    </row>
    <row r="506" spans="1:10" ht="12.75" hidden="1" customHeight="1">
      <c r="A506" s="32"/>
      <c r="B506" s="107" t="s">
        <v>28</v>
      </c>
      <c r="C506" s="55" t="s">
        <v>37</v>
      </c>
      <c r="D506" s="108"/>
      <c r="E506" s="32"/>
      <c r="F506" s="32" t="s">
        <v>25</v>
      </c>
      <c r="G506" s="91">
        <v>3</v>
      </c>
      <c r="H506" s="32">
        <f t="shared" si="62"/>
        <v>3</v>
      </c>
      <c r="I506" s="91">
        <v>7</v>
      </c>
      <c r="J506" s="47"/>
    </row>
    <row r="507" spans="1:10" ht="12.75" hidden="1" customHeight="1">
      <c r="A507" s="109"/>
      <c r="B507" s="105" t="s">
        <v>320</v>
      </c>
      <c r="C507" s="32" t="s">
        <v>49</v>
      </c>
      <c r="D507" s="110"/>
      <c r="E507" s="111"/>
      <c r="F507" s="32" t="s">
        <v>25</v>
      </c>
      <c r="G507" s="91">
        <v>1</v>
      </c>
      <c r="H507" s="32">
        <f t="shared" si="62"/>
        <v>1</v>
      </c>
      <c r="I507" s="91">
        <v>7</v>
      </c>
      <c r="J507" s="47"/>
    </row>
    <row r="508" spans="1:10" ht="12.75" hidden="1" customHeight="1">
      <c r="A508" s="109"/>
      <c r="B508" s="105" t="s">
        <v>55</v>
      </c>
      <c r="C508" s="32" t="s">
        <v>321</v>
      </c>
      <c r="D508" s="110"/>
      <c r="E508" s="111"/>
      <c r="F508" s="32" t="s">
        <v>25</v>
      </c>
      <c r="G508" s="91">
        <v>3</v>
      </c>
      <c r="H508" s="32">
        <f t="shared" si="62"/>
        <v>3</v>
      </c>
      <c r="I508" s="91">
        <v>7</v>
      </c>
      <c r="J508" s="47"/>
    </row>
    <row r="509" spans="1:10" ht="12.75" hidden="1" customHeight="1">
      <c r="A509" s="109"/>
      <c r="B509" s="105" t="s">
        <v>57</v>
      </c>
      <c r="C509" s="125" t="s">
        <v>58</v>
      </c>
      <c r="D509" s="110"/>
      <c r="E509" s="111"/>
      <c r="F509" s="32" t="s">
        <v>25</v>
      </c>
      <c r="G509" s="91">
        <v>1</v>
      </c>
      <c r="H509" s="32">
        <f t="shared" si="62"/>
        <v>1</v>
      </c>
      <c r="I509" s="91">
        <v>7</v>
      </c>
      <c r="J509" s="47"/>
    </row>
    <row r="510" spans="1:10" ht="12.75" hidden="1" customHeight="1">
      <c r="A510" s="109"/>
      <c r="B510" s="105" t="s">
        <v>59</v>
      </c>
      <c r="C510" s="125" t="s">
        <v>321</v>
      </c>
      <c r="D510" s="110"/>
      <c r="E510" s="111"/>
      <c r="F510" s="32" t="s">
        <v>25</v>
      </c>
      <c r="G510" s="91">
        <v>5</v>
      </c>
      <c r="H510" s="32">
        <f t="shared" si="62"/>
        <v>5</v>
      </c>
      <c r="I510" s="91">
        <v>7</v>
      </c>
      <c r="J510" s="47"/>
    </row>
    <row r="511" spans="1:10" ht="12.75" hidden="1" customHeight="1">
      <c r="A511" s="101">
        <v>2</v>
      </c>
      <c r="B511" s="112" t="s">
        <v>318</v>
      </c>
      <c r="C511" s="101" t="s">
        <v>24</v>
      </c>
      <c r="D511" s="113" t="s">
        <v>404</v>
      </c>
      <c r="E511" s="101"/>
      <c r="F511" s="101" t="s">
        <v>25</v>
      </c>
      <c r="G511" s="103">
        <v>1</v>
      </c>
      <c r="H511" s="32">
        <f t="shared" si="62"/>
        <v>1</v>
      </c>
      <c r="I511" s="91">
        <v>7</v>
      </c>
      <c r="J511" s="47"/>
    </row>
    <row r="512" spans="1:10" ht="12.75" hidden="1" customHeight="1">
      <c r="A512" s="32"/>
      <c r="B512" s="105" t="s">
        <v>28</v>
      </c>
      <c r="C512" s="73" t="s">
        <v>34</v>
      </c>
      <c r="D512" s="106"/>
      <c r="E512" s="32"/>
      <c r="F512" s="32" t="s">
        <v>25</v>
      </c>
      <c r="G512" s="91">
        <v>1</v>
      </c>
      <c r="H512" s="32">
        <f t="shared" si="62"/>
        <v>1</v>
      </c>
      <c r="I512" s="91">
        <v>7</v>
      </c>
      <c r="J512" s="47"/>
    </row>
    <row r="513" spans="1:10" ht="12.75" hidden="1" customHeight="1">
      <c r="A513" s="32"/>
      <c r="B513" s="105" t="s">
        <v>28</v>
      </c>
      <c r="C513" s="55" t="s">
        <v>37</v>
      </c>
      <c r="D513" s="106"/>
      <c r="E513" s="32"/>
      <c r="F513" s="32" t="s">
        <v>25</v>
      </c>
      <c r="G513" s="91">
        <v>2</v>
      </c>
      <c r="H513" s="32">
        <f t="shared" si="62"/>
        <v>2</v>
      </c>
      <c r="I513" s="91">
        <v>7</v>
      </c>
      <c r="J513" s="47"/>
    </row>
    <row r="514" spans="1:10" ht="12.75" hidden="1" customHeight="1">
      <c r="A514" s="32"/>
      <c r="B514" s="105" t="s">
        <v>320</v>
      </c>
      <c r="C514" s="32" t="s">
        <v>49</v>
      </c>
      <c r="D514" s="110"/>
      <c r="E514" s="28"/>
      <c r="F514" s="32" t="s">
        <v>25</v>
      </c>
      <c r="G514" s="91">
        <v>1</v>
      </c>
      <c r="H514" s="32">
        <f t="shared" si="62"/>
        <v>1</v>
      </c>
      <c r="I514" s="91">
        <v>7</v>
      </c>
      <c r="J514" s="47"/>
    </row>
    <row r="515" spans="1:10" ht="12.75" hidden="1" customHeight="1">
      <c r="A515" s="32"/>
      <c r="B515" s="105" t="s">
        <v>55</v>
      </c>
      <c r="C515" s="32" t="s">
        <v>321</v>
      </c>
      <c r="D515" s="110"/>
      <c r="E515" s="111"/>
      <c r="F515" s="32" t="s">
        <v>25</v>
      </c>
      <c r="G515" s="91">
        <v>3</v>
      </c>
      <c r="H515" s="32">
        <f t="shared" si="62"/>
        <v>3</v>
      </c>
      <c r="I515" s="91">
        <v>7</v>
      </c>
      <c r="J515" s="47"/>
    </row>
    <row r="516" spans="1:10" ht="12.75" hidden="1" customHeight="1">
      <c r="A516" s="32"/>
      <c r="B516" s="105" t="s">
        <v>57</v>
      </c>
      <c r="C516" s="125" t="s">
        <v>58</v>
      </c>
      <c r="D516" s="110"/>
      <c r="E516" s="111"/>
      <c r="F516" s="32" t="s">
        <v>25</v>
      </c>
      <c r="G516" s="91">
        <v>1</v>
      </c>
      <c r="H516" s="32">
        <f t="shared" si="62"/>
        <v>1</v>
      </c>
      <c r="I516" s="91">
        <v>7</v>
      </c>
      <c r="J516" s="47"/>
    </row>
    <row r="517" spans="1:10" ht="12.75" hidden="1" customHeight="1">
      <c r="A517" s="101">
        <v>2</v>
      </c>
      <c r="B517" s="112" t="s">
        <v>318</v>
      </c>
      <c r="C517" s="101" t="s">
        <v>24</v>
      </c>
      <c r="D517" s="113" t="s">
        <v>405</v>
      </c>
      <c r="E517" s="111"/>
      <c r="F517" s="91" t="s">
        <v>25</v>
      </c>
      <c r="G517" s="91">
        <v>1</v>
      </c>
      <c r="H517" s="32">
        <f t="shared" si="62"/>
        <v>1</v>
      </c>
      <c r="I517" s="91">
        <v>7</v>
      </c>
      <c r="J517" s="47"/>
    </row>
    <row r="518" spans="1:10" ht="12.75" hidden="1" customHeight="1">
      <c r="A518" s="32"/>
      <c r="B518" s="105" t="s">
        <v>28</v>
      </c>
      <c r="C518" s="55" t="s">
        <v>37</v>
      </c>
      <c r="D518" s="110"/>
      <c r="E518" s="111"/>
      <c r="F518" s="91" t="s">
        <v>25</v>
      </c>
      <c r="G518" s="91">
        <v>1</v>
      </c>
      <c r="H518" s="91">
        <f>G518*H517</f>
        <v>1</v>
      </c>
      <c r="I518" s="91">
        <v>7</v>
      </c>
      <c r="J518" s="47"/>
    </row>
    <row r="519" spans="1:10" ht="12.75" hidden="1" customHeight="1">
      <c r="A519" s="32"/>
      <c r="B519" s="105" t="s">
        <v>320</v>
      </c>
      <c r="C519" s="32" t="s">
        <v>49</v>
      </c>
      <c r="D519" s="110"/>
      <c r="E519" s="111"/>
      <c r="F519" s="91" t="s">
        <v>25</v>
      </c>
      <c r="G519" s="91">
        <v>1</v>
      </c>
      <c r="H519" s="32">
        <f>G519*H517</f>
        <v>1</v>
      </c>
      <c r="I519" s="91">
        <v>7</v>
      </c>
      <c r="J519" s="47"/>
    </row>
    <row r="520" spans="1:10" ht="12.75" hidden="1" customHeight="1">
      <c r="A520" s="32"/>
      <c r="B520" s="105" t="s">
        <v>55</v>
      </c>
      <c r="C520" s="32" t="s">
        <v>321</v>
      </c>
      <c r="D520" s="110"/>
      <c r="E520" s="111"/>
      <c r="F520" s="91" t="s">
        <v>25</v>
      </c>
      <c r="G520" s="91">
        <v>3</v>
      </c>
      <c r="H520" s="32">
        <f>G520*H517</f>
        <v>3</v>
      </c>
      <c r="I520" s="91">
        <v>7</v>
      </c>
      <c r="J520" s="47"/>
    </row>
    <row r="521" spans="1:10" ht="12.75" hidden="1" customHeight="1">
      <c r="A521" s="32"/>
      <c r="B521" s="105" t="s">
        <v>57</v>
      </c>
      <c r="C521" s="125" t="s">
        <v>58</v>
      </c>
      <c r="D521" s="110"/>
      <c r="E521" s="111"/>
      <c r="F521" s="91" t="s">
        <v>25</v>
      </c>
      <c r="G521" s="91">
        <v>1</v>
      </c>
      <c r="H521" s="32">
        <f>G521*H517</f>
        <v>1</v>
      </c>
      <c r="I521" s="91">
        <v>7</v>
      </c>
      <c r="J521" s="47"/>
    </row>
    <row r="522" spans="1:10" ht="12.75" hidden="1" customHeight="1">
      <c r="A522" s="32"/>
      <c r="B522" s="105" t="s">
        <v>59</v>
      </c>
      <c r="C522" s="125" t="s">
        <v>321</v>
      </c>
      <c r="D522" s="110"/>
      <c r="E522" s="111"/>
      <c r="F522" s="32" t="s">
        <v>25</v>
      </c>
      <c r="G522" s="91">
        <v>4</v>
      </c>
      <c r="H522" s="32">
        <f>G522*H517</f>
        <v>4</v>
      </c>
      <c r="I522" s="91">
        <v>7</v>
      </c>
      <c r="J522" s="47"/>
    </row>
    <row r="523" spans="1:10" ht="12.75" hidden="1" customHeight="1">
      <c r="A523" s="103">
        <v>3</v>
      </c>
      <c r="B523" s="112" t="s">
        <v>318</v>
      </c>
      <c r="C523" s="101" t="s">
        <v>24</v>
      </c>
      <c r="D523" s="113" t="s">
        <v>406</v>
      </c>
      <c r="E523" s="101"/>
      <c r="F523" s="101" t="s">
        <v>25</v>
      </c>
      <c r="G523" s="103">
        <v>1</v>
      </c>
      <c r="H523" s="32">
        <f t="shared" ref="H523:H529" si="63">G523</f>
        <v>1</v>
      </c>
      <c r="I523" s="91">
        <v>7</v>
      </c>
      <c r="J523" s="47"/>
    </row>
    <row r="524" spans="1:10" ht="12.75" hidden="1" customHeight="1">
      <c r="A524" s="32"/>
      <c r="B524" s="105" t="s">
        <v>28</v>
      </c>
      <c r="C524" s="55" t="s">
        <v>37</v>
      </c>
      <c r="D524" s="106"/>
      <c r="E524" s="32"/>
      <c r="F524" s="32" t="s">
        <v>25</v>
      </c>
      <c r="G524" s="91">
        <v>2</v>
      </c>
      <c r="H524" s="32">
        <f t="shared" si="63"/>
        <v>2</v>
      </c>
      <c r="I524" s="91">
        <v>7</v>
      </c>
      <c r="J524" s="47"/>
    </row>
    <row r="525" spans="1:10" ht="12.75" hidden="1" customHeight="1">
      <c r="A525" s="32"/>
      <c r="B525" s="105" t="s">
        <v>320</v>
      </c>
      <c r="C525" s="32" t="s">
        <v>49</v>
      </c>
      <c r="D525" s="110"/>
      <c r="E525" s="28"/>
      <c r="F525" s="32" t="s">
        <v>25</v>
      </c>
      <c r="G525" s="91">
        <v>1</v>
      </c>
      <c r="H525" s="32">
        <f t="shared" si="63"/>
        <v>1</v>
      </c>
      <c r="I525" s="91">
        <v>7</v>
      </c>
      <c r="J525" s="47"/>
    </row>
    <row r="526" spans="1:10" ht="12.75" hidden="1" customHeight="1">
      <c r="A526" s="32"/>
      <c r="B526" s="105" t="s">
        <v>57</v>
      </c>
      <c r="C526" s="125" t="s">
        <v>58</v>
      </c>
      <c r="D526" s="110"/>
      <c r="E526" s="111"/>
      <c r="F526" s="32" t="s">
        <v>25</v>
      </c>
      <c r="G526" s="91">
        <v>1</v>
      </c>
      <c r="H526" s="32">
        <f t="shared" si="63"/>
        <v>1</v>
      </c>
      <c r="I526" s="91">
        <v>7</v>
      </c>
      <c r="J526" s="47"/>
    </row>
    <row r="527" spans="1:10" ht="12.75" hidden="1" customHeight="1">
      <c r="A527" s="101"/>
      <c r="B527" s="105" t="s">
        <v>55</v>
      </c>
      <c r="C527" s="101"/>
      <c r="D527" s="114"/>
      <c r="E527" s="156"/>
      <c r="F527" s="118" t="s">
        <v>25</v>
      </c>
      <c r="G527" s="118">
        <v>3</v>
      </c>
      <c r="H527" s="32">
        <f t="shared" si="63"/>
        <v>3</v>
      </c>
      <c r="I527" s="91">
        <v>7</v>
      </c>
      <c r="J527" s="47"/>
    </row>
    <row r="528" spans="1:10" ht="12.75" hidden="1" customHeight="1">
      <c r="A528" s="101"/>
      <c r="B528" s="105" t="s">
        <v>59</v>
      </c>
      <c r="C528" s="101"/>
      <c r="D528" s="114"/>
      <c r="E528" s="156"/>
      <c r="F528" s="118" t="s">
        <v>25</v>
      </c>
      <c r="G528" s="118">
        <v>4</v>
      </c>
      <c r="H528" s="32">
        <f t="shared" si="63"/>
        <v>4</v>
      </c>
      <c r="I528" s="91">
        <v>7</v>
      </c>
      <c r="J528" s="47"/>
    </row>
    <row r="529" spans="1:10" ht="12.75" hidden="1" customHeight="1">
      <c r="A529" s="101">
        <v>4</v>
      </c>
      <c r="B529" s="102" t="s">
        <v>318</v>
      </c>
      <c r="C529" s="101" t="s">
        <v>24</v>
      </c>
      <c r="D529" s="114" t="s">
        <v>407</v>
      </c>
      <c r="E529" s="32"/>
      <c r="F529" s="101" t="s">
        <v>25</v>
      </c>
      <c r="G529" s="103">
        <v>7</v>
      </c>
      <c r="H529" s="32">
        <f t="shared" si="63"/>
        <v>7</v>
      </c>
      <c r="I529" s="91">
        <v>7</v>
      </c>
      <c r="J529" s="47"/>
    </row>
    <row r="530" spans="1:10" ht="12.75" hidden="1" customHeight="1">
      <c r="A530" s="32"/>
      <c r="B530" s="105" t="s">
        <v>320</v>
      </c>
      <c r="C530" s="32" t="s">
        <v>49</v>
      </c>
      <c r="D530" s="115"/>
      <c r="E530" s="28"/>
      <c r="F530" s="32" t="s">
        <v>25</v>
      </c>
      <c r="G530" s="91">
        <v>1</v>
      </c>
      <c r="H530" s="32">
        <f>G530*H529</f>
        <v>7</v>
      </c>
      <c r="I530" s="91">
        <v>7</v>
      </c>
      <c r="J530" s="47"/>
    </row>
    <row r="531" spans="1:10" ht="12.75" hidden="1" customHeight="1">
      <c r="A531" s="132">
        <v>5</v>
      </c>
      <c r="B531" s="129" t="s">
        <v>318</v>
      </c>
      <c r="C531" s="128" t="s">
        <v>24</v>
      </c>
      <c r="D531" s="130" t="s">
        <v>408</v>
      </c>
      <c r="E531" s="131"/>
      <c r="F531" s="128" t="s">
        <v>25</v>
      </c>
      <c r="G531" s="132">
        <v>3</v>
      </c>
      <c r="H531" s="131">
        <f>G531</f>
        <v>3</v>
      </c>
      <c r="I531" s="91">
        <v>7</v>
      </c>
      <c r="J531" s="47"/>
    </row>
    <row r="532" spans="1:10" ht="12.75" hidden="1" customHeight="1">
      <c r="A532" s="101"/>
      <c r="B532" s="105" t="s">
        <v>326</v>
      </c>
      <c r="C532" s="91" t="s">
        <v>47</v>
      </c>
      <c r="D532" s="116"/>
      <c r="E532" s="32"/>
      <c r="F532" s="32" t="s">
        <v>25</v>
      </c>
      <c r="G532" s="91">
        <v>1</v>
      </c>
      <c r="H532" s="32">
        <f t="shared" ref="H532:H535" si="64">G532*H$531</f>
        <v>3</v>
      </c>
      <c r="I532" s="91">
        <v>7</v>
      </c>
      <c r="J532" s="47"/>
    </row>
    <row r="533" spans="1:10" ht="12.75" hidden="1" customHeight="1">
      <c r="A533" s="101"/>
      <c r="B533" s="105" t="s">
        <v>320</v>
      </c>
      <c r="C533" s="32" t="s">
        <v>49</v>
      </c>
      <c r="D533" s="115"/>
      <c r="E533" s="28"/>
      <c r="F533" s="32" t="s">
        <v>25</v>
      </c>
      <c r="G533" s="91">
        <v>1</v>
      </c>
      <c r="H533" s="32">
        <f t="shared" si="64"/>
        <v>3</v>
      </c>
      <c r="I533" s="91">
        <v>7</v>
      </c>
      <c r="J533" s="47"/>
    </row>
    <row r="534" spans="1:10" ht="12.75" hidden="1" customHeight="1">
      <c r="A534" s="32"/>
      <c r="B534" s="105" t="s">
        <v>57</v>
      </c>
      <c r="C534" s="125" t="s">
        <v>58</v>
      </c>
      <c r="D534" s="110"/>
      <c r="E534" s="111"/>
      <c r="F534" s="32" t="s">
        <v>25</v>
      </c>
      <c r="G534" s="91">
        <v>1</v>
      </c>
      <c r="H534" s="32">
        <f t="shared" si="64"/>
        <v>3</v>
      </c>
      <c r="I534" s="91">
        <v>7</v>
      </c>
      <c r="J534" s="47"/>
    </row>
    <row r="535" spans="1:10" ht="12.75" hidden="1" customHeight="1">
      <c r="A535" s="101"/>
      <c r="B535" s="105" t="s">
        <v>55</v>
      </c>
      <c r="C535" s="101"/>
      <c r="D535" s="114"/>
      <c r="E535" s="156"/>
      <c r="F535" s="118" t="s">
        <v>25</v>
      </c>
      <c r="G535" s="118">
        <v>2</v>
      </c>
      <c r="H535" s="32">
        <f t="shared" si="64"/>
        <v>6</v>
      </c>
      <c r="I535" s="91">
        <v>7</v>
      </c>
      <c r="J535" s="47"/>
    </row>
    <row r="536" spans="1:10" ht="12.75" hidden="1" customHeight="1">
      <c r="A536" s="103">
        <v>6</v>
      </c>
      <c r="B536" s="85" t="s">
        <v>60</v>
      </c>
      <c r="C536" s="148" t="s">
        <v>56</v>
      </c>
      <c r="D536" s="149"/>
      <c r="E536" s="149"/>
      <c r="F536" s="150" t="s">
        <v>25</v>
      </c>
      <c r="G536" s="151">
        <f>SUMIFS('свод кабелей'!B$12:O$12,'свод кабелей'!B$1:O$1,I536)*2+SUMIFS(H$3:H$983,B$3:B$983,"Пигтейл",I$3:I$983,I536)</f>
        <v>37</v>
      </c>
      <c r="H536" s="150">
        <f t="shared" ref="H536:H542" si="65">G536</f>
        <v>37</v>
      </c>
      <c r="I536" s="91">
        <v>7</v>
      </c>
      <c r="J536" s="47"/>
    </row>
    <row r="537" spans="1:10" ht="12.75" hidden="1" customHeight="1">
      <c r="A537" s="101">
        <f t="shared" ref="A537:A542" si="66">A536+1</f>
        <v>7</v>
      </c>
      <c r="B537" s="120" t="s">
        <v>63</v>
      </c>
      <c r="C537" s="30" t="s">
        <v>64</v>
      </c>
      <c r="D537" s="28"/>
      <c r="E537" s="28"/>
      <c r="F537" s="32" t="s">
        <v>25</v>
      </c>
      <c r="G537" s="91">
        <v>15</v>
      </c>
      <c r="H537" s="150">
        <f t="shared" si="65"/>
        <v>15</v>
      </c>
      <c r="I537" s="91">
        <v>7</v>
      </c>
      <c r="J537" s="47"/>
    </row>
    <row r="538" spans="1:10" ht="12.75" hidden="1" customHeight="1">
      <c r="A538" s="101">
        <f t="shared" si="66"/>
        <v>8</v>
      </c>
      <c r="B538" s="120" t="s">
        <v>63</v>
      </c>
      <c r="C538" s="30" t="s">
        <v>65</v>
      </c>
      <c r="D538" s="28"/>
      <c r="E538" s="28"/>
      <c r="F538" s="32" t="s">
        <v>25</v>
      </c>
      <c r="G538" s="57">
        <f>G542-SUMIFS(G$3:G$997,B$3:B$997,"Шкаф ПОН в составе",I$3:I$997,I538)-G537</f>
        <v>12</v>
      </c>
      <c r="H538" s="32">
        <f t="shared" si="65"/>
        <v>12</v>
      </c>
      <c r="I538" s="91">
        <v>7</v>
      </c>
      <c r="J538" s="47"/>
    </row>
    <row r="539" spans="1:10" ht="12.75" hidden="1" customHeight="1">
      <c r="A539" s="101">
        <f t="shared" si="66"/>
        <v>9</v>
      </c>
      <c r="B539" s="120" t="s">
        <v>66</v>
      </c>
      <c r="C539" s="30" t="s">
        <v>67</v>
      </c>
      <c r="D539" s="28"/>
      <c r="E539" s="28"/>
      <c r="F539" s="32" t="s">
        <v>25</v>
      </c>
      <c r="G539" s="57">
        <f>G537*2+G538*4</f>
        <v>78</v>
      </c>
      <c r="H539" s="32">
        <f t="shared" si="65"/>
        <v>78</v>
      </c>
      <c r="I539" s="91">
        <v>7</v>
      </c>
      <c r="J539" s="47"/>
    </row>
    <row r="540" spans="1:10" ht="18.75" hidden="1" customHeight="1">
      <c r="A540" s="101">
        <f t="shared" si="66"/>
        <v>10</v>
      </c>
      <c r="B540" s="120" t="s">
        <v>68</v>
      </c>
      <c r="C540" s="30" t="s">
        <v>69</v>
      </c>
      <c r="D540" s="28"/>
      <c r="E540" s="28"/>
      <c r="F540" s="32" t="s">
        <v>25</v>
      </c>
      <c r="G540" s="91">
        <f>SUMIFS(G$3:G$997,C$3:C$997,"SNR-24",I$3:I$997,I537)</f>
        <v>13</v>
      </c>
      <c r="H540" s="32">
        <f t="shared" si="65"/>
        <v>13</v>
      </c>
      <c r="I540" s="91">
        <v>7</v>
      </c>
      <c r="J540" s="47"/>
    </row>
    <row r="541" spans="1:10" ht="12.75" hidden="1" customHeight="1">
      <c r="A541" s="101">
        <f t="shared" si="66"/>
        <v>11</v>
      </c>
      <c r="B541" s="121" t="s">
        <v>332</v>
      </c>
      <c r="C541" s="30" t="s">
        <v>71</v>
      </c>
      <c r="D541" s="122"/>
      <c r="E541" s="122"/>
      <c r="F541" s="123" t="s">
        <v>25</v>
      </c>
      <c r="G541" s="96">
        <f>G537+G538*2+SUMIFS(G503:G1197,B503:B1197,"Шкаф ПОН в составе",I503:I1197,I538)*2</f>
        <v>67</v>
      </c>
      <c r="H541" s="32">
        <f t="shared" si="65"/>
        <v>67</v>
      </c>
      <c r="I541" s="91">
        <v>7</v>
      </c>
      <c r="J541" s="47"/>
    </row>
    <row r="542" spans="1:10" ht="12.75" hidden="1" customHeight="1">
      <c r="A542" s="101">
        <f t="shared" si="66"/>
        <v>12</v>
      </c>
      <c r="B542" s="28" t="s">
        <v>72</v>
      </c>
      <c r="C542" s="32"/>
      <c r="D542" s="28"/>
      <c r="E542" s="28"/>
      <c r="F542" s="134" t="s">
        <v>25</v>
      </c>
      <c r="G542" s="91">
        <v>41</v>
      </c>
      <c r="H542" s="32">
        <f t="shared" si="65"/>
        <v>41</v>
      </c>
      <c r="I542" s="91">
        <v>7</v>
      </c>
      <c r="J542" s="47"/>
    </row>
    <row r="543" spans="1:10" ht="12.75" hidden="1" customHeight="1">
      <c r="A543" s="46" t="s">
        <v>409</v>
      </c>
      <c r="B543" s="45" t="s">
        <v>19</v>
      </c>
      <c r="C543" s="45" t="s">
        <v>20</v>
      </c>
      <c r="D543" s="45" t="s">
        <v>314</v>
      </c>
      <c r="E543" s="45" t="s">
        <v>315</v>
      </c>
      <c r="F543" s="45" t="s">
        <v>21</v>
      </c>
      <c r="G543" s="46" t="s">
        <v>316</v>
      </c>
      <c r="H543" s="46" t="s">
        <v>317</v>
      </c>
      <c r="I543" s="45" t="s">
        <v>79</v>
      </c>
      <c r="J543" s="47"/>
    </row>
    <row r="544" spans="1:10" ht="12.75" hidden="1" customHeight="1">
      <c r="A544" s="101">
        <v>1</v>
      </c>
      <c r="B544" s="102" t="s">
        <v>318</v>
      </c>
      <c r="C544" s="101" t="s">
        <v>24</v>
      </c>
      <c r="D544" s="104" t="s">
        <v>410</v>
      </c>
      <c r="E544" s="101"/>
      <c r="F544" s="101" t="s">
        <v>25</v>
      </c>
      <c r="G544" s="103">
        <v>1</v>
      </c>
      <c r="H544" s="32">
        <f t="shared" ref="H544:H566" si="67">G544</f>
        <v>1</v>
      </c>
      <c r="I544" s="91">
        <v>8</v>
      </c>
      <c r="J544" s="47"/>
    </row>
    <row r="545" spans="1:10" ht="12.75" hidden="1" customHeight="1">
      <c r="A545" s="32"/>
      <c r="B545" s="105" t="s">
        <v>28</v>
      </c>
      <c r="C545" s="73" t="s">
        <v>36</v>
      </c>
      <c r="D545" s="106"/>
      <c r="E545" s="32"/>
      <c r="F545" s="32" t="s">
        <v>25</v>
      </c>
      <c r="G545" s="91">
        <v>1</v>
      </c>
      <c r="H545" s="32">
        <f t="shared" si="67"/>
        <v>1</v>
      </c>
      <c r="I545" s="91">
        <v>8</v>
      </c>
      <c r="J545" s="47"/>
    </row>
    <row r="546" spans="1:10" ht="12.75" hidden="1" customHeight="1">
      <c r="A546" s="32"/>
      <c r="B546" s="105" t="s">
        <v>28</v>
      </c>
      <c r="C546" s="91" t="s">
        <v>411</v>
      </c>
      <c r="D546" s="108"/>
      <c r="E546" s="32"/>
      <c r="F546" s="91" t="s">
        <v>25</v>
      </c>
      <c r="G546" s="91">
        <v>1</v>
      </c>
      <c r="H546" s="32">
        <f t="shared" si="67"/>
        <v>1</v>
      </c>
      <c r="I546" s="91">
        <v>8</v>
      </c>
      <c r="J546" s="47"/>
    </row>
    <row r="547" spans="1:10" ht="12.75" hidden="1" customHeight="1">
      <c r="A547" s="32"/>
      <c r="B547" s="107" t="s">
        <v>28</v>
      </c>
      <c r="C547" s="55" t="s">
        <v>33</v>
      </c>
      <c r="D547" s="108"/>
      <c r="E547" s="32"/>
      <c r="F547" s="32" t="s">
        <v>25</v>
      </c>
      <c r="G547" s="91">
        <v>1</v>
      </c>
      <c r="H547" s="32">
        <f t="shared" si="67"/>
        <v>1</v>
      </c>
      <c r="I547" s="91">
        <v>8</v>
      </c>
      <c r="J547" s="47"/>
    </row>
    <row r="548" spans="1:10" ht="12.75" hidden="1" customHeight="1">
      <c r="A548" s="109"/>
      <c r="B548" s="105" t="s">
        <v>320</v>
      </c>
      <c r="C548" s="32" t="s">
        <v>49</v>
      </c>
      <c r="D548" s="110"/>
      <c r="E548" s="111"/>
      <c r="F548" s="32" t="s">
        <v>25</v>
      </c>
      <c r="G548" s="91">
        <v>1</v>
      </c>
      <c r="H548" s="32">
        <f t="shared" si="67"/>
        <v>1</v>
      </c>
      <c r="I548" s="91">
        <v>8</v>
      </c>
      <c r="J548" s="47"/>
    </row>
    <row r="549" spans="1:10" ht="12.75" hidden="1" customHeight="1">
      <c r="A549" s="109"/>
      <c r="B549" s="105" t="s">
        <v>55</v>
      </c>
      <c r="C549" s="32" t="s">
        <v>321</v>
      </c>
      <c r="D549" s="110"/>
      <c r="E549" s="111"/>
      <c r="F549" s="32" t="s">
        <v>25</v>
      </c>
      <c r="G549" s="91">
        <v>2</v>
      </c>
      <c r="H549" s="32">
        <f t="shared" si="67"/>
        <v>2</v>
      </c>
      <c r="I549" s="91">
        <v>8</v>
      </c>
      <c r="J549" s="47"/>
    </row>
    <row r="550" spans="1:10" ht="12.75" hidden="1" customHeight="1">
      <c r="A550" s="109"/>
      <c r="B550" s="105" t="s">
        <v>57</v>
      </c>
      <c r="C550" s="125" t="s">
        <v>58</v>
      </c>
      <c r="D550" s="110"/>
      <c r="E550" s="111"/>
      <c r="F550" s="32" t="s">
        <v>25</v>
      </c>
      <c r="G550" s="91">
        <v>1</v>
      </c>
      <c r="H550" s="32">
        <f t="shared" si="67"/>
        <v>1</v>
      </c>
      <c r="I550" s="91">
        <v>8</v>
      </c>
      <c r="J550" s="47"/>
    </row>
    <row r="551" spans="1:10" ht="12.75" hidden="1" customHeight="1">
      <c r="A551" s="109"/>
      <c r="B551" s="105" t="s">
        <v>59</v>
      </c>
      <c r="C551" s="125" t="s">
        <v>321</v>
      </c>
      <c r="D551" s="110"/>
      <c r="E551" s="111"/>
      <c r="F551" s="32" t="s">
        <v>25</v>
      </c>
      <c r="G551" s="91">
        <v>3</v>
      </c>
      <c r="H551" s="32">
        <f t="shared" si="67"/>
        <v>3</v>
      </c>
      <c r="I551" s="91">
        <v>8</v>
      </c>
      <c r="J551" s="47"/>
    </row>
    <row r="552" spans="1:10" ht="12.75" hidden="1" customHeight="1">
      <c r="A552" s="101">
        <v>2</v>
      </c>
      <c r="B552" s="112" t="s">
        <v>318</v>
      </c>
      <c r="C552" s="101" t="s">
        <v>24</v>
      </c>
      <c r="D552" s="113" t="s">
        <v>412</v>
      </c>
      <c r="E552" s="101"/>
      <c r="F552" s="101" t="s">
        <v>25</v>
      </c>
      <c r="G552" s="103">
        <v>1</v>
      </c>
      <c r="H552" s="32">
        <f t="shared" si="67"/>
        <v>1</v>
      </c>
      <c r="I552" s="91">
        <v>8</v>
      </c>
      <c r="J552" s="47"/>
    </row>
    <row r="553" spans="1:10" ht="12.75" hidden="1" customHeight="1">
      <c r="A553" s="32"/>
      <c r="B553" s="105" t="s">
        <v>28</v>
      </c>
      <c r="C553" s="73" t="s">
        <v>33</v>
      </c>
      <c r="D553" s="106"/>
      <c r="E553" s="32"/>
      <c r="F553" s="32" t="s">
        <v>25</v>
      </c>
      <c r="G553" s="91">
        <v>2</v>
      </c>
      <c r="H553" s="32">
        <f t="shared" si="67"/>
        <v>2</v>
      </c>
      <c r="I553" s="91">
        <v>8</v>
      </c>
      <c r="J553" s="47"/>
    </row>
    <row r="554" spans="1:10" ht="12.75" hidden="1" customHeight="1">
      <c r="A554" s="32"/>
      <c r="B554" s="105" t="s">
        <v>28</v>
      </c>
      <c r="C554" s="73" t="s">
        <v>35</v>
      </c>
      <c r="D554" s="106"/>
      <c r="E554" s="32"/>
      <c r="F554" s="32" t="s">
        <v>25</v>
      </c>
      <c r="G554" s="91">
        <v>1</v>
      </c>
      <c r="H554" s="32">
        <f t="shared" si="67"/>
        <v>1</v>
      </c>
      <c r="I554" s="91">
        <v>8</v>
      </c>
      <c r="J554" s="47"/>
    </row>
    <row r="555" spans="1:10" ht="12.75" hidden="1" customHeight="1">
      <c r="A555" s="32"/>
      <c r="B555" s="105" t="s">
        <v>320</v>
      </c>
      <c r="C555" s="32" t="s">
        <v>49</v>
      </c>
      <c r="D555" s="110"/>
      <c r="E555" s="28"/>
      <c r="F555" s="32" t="s">
        <v>25</v>
      </c>
      <c r="G555" s="91">
        <v>1</v>
      </c>
      <c r="H555" s="32">
        <f t="shared" si="67"/>
        <v>1</v>
      </c>
      <c r="I555" s="91">
        <v>8</v>
      </c>
      <c r="J555" s="47"/>
    </row>
    <row r="556" spans="1:10" ht="12.75" hidden="1" customHeight="1">
      <c r="A556" s="32"/>
      <c r="B556" s="105" t="s">
        <v>55</v>
      </c>
      <c r="C556" s="32" t="s">
        <v>321</v>
      </c>
      <c r="D556" s="110"/>
      <c r="E556" s="111"/>
      <c r="F556" s="32" t="s">
        <v>25</v>
      </c>
      <c r="G556" s="91">
        <v>3</v>
      </c>
      <c r="H556" s="32">
        <f t="shared" si="67"/>
        <v>3</v>
      </c>
      <c r="I556" s="91">
        <v>8</v>
      </c>
      <c r="J556" s="47"/>
    </row>
    <row r="557" spans="1:10" ht="12.75" hidden="1" customHeight="1">
      <c r="A557" s="32"/>
      <c r="B557" s="105" t="s">
        <v>57</v>
      </c>
      <c r="C557" s="125" t="s">
        <v>58</v>
      </c>
      <c r="D557" s="110"/>
      <c r="E557" s="111"/>
      <c r="F557" s="32" t="s">
        <v>25</v>
      </c>
      <c r="G557" s="91">
        <v>1</v>
      </c>
      <c r="H557" s="32">
        <f t="shared" si="67"/>
        <v>1</v>
      </c>
      <c r="I557" s="91">
        <v>8</v>
      </c>
      <c r="J557" s="47"/>
    </row>
    <row r="558" spans="1:10" ht="12.75" hidden="1" customHeight="1">
      <c r="A558" s="32"/>
      <c r="B558" s="105" t="s">
        <v>59</v>
      </c>
      <c r="C558" s="125" t="s">
        <v>321</v>
      </c>
      <c r="D558" s="110"/>
      <c r="E558" s="111"/>
      <c r="F558" s="32" t="s">
        <v>25</v>
      </c>
      <c r="G558" s="91">
        <v>4</v>
      </c>
      <c r="H558" s="32">
        <f t="shared" si="67"/>
        <v>4</v>
      </c>
      <c r="I558" s="91">
        <v>8</v>
      </c>
      <c r="J558" s="47"/>
    </row>
    <row r="559" spans="1:10" ht="12.75" hidden="1" customHeight="1">
      <c r="A559" s="103">
        <v>3</v>
      </c>
      <c r="B559" s="112" t="s">
        <v>318</v>
      </c>
      <c r="C559" s="101" t="s">
        <v>24</v>
      </c>
      <c r="D559" s="113" t="s">
        <v>413</v>
      </c>
      <c r="E559" s="101"/>
      <c r="F559" s="101" t="s">
        <v>25</v>
      </c>
      <c r="G559" s="103">
        <v>1</v>
      </c>
      <c r="H559" s="32">
        <f t="shared" si="67"/>
        <v>1</v>
      </c>
      <c r="I559" s="91">
        <v>8</v>
      </c>
      <c r="J559" s="47"/>
    </row>
    <row r="560" spans="1:10" ht="12.75" hidden="1" customHeight="1">
      <c r="A560" s="32"/>
      <c r="B560" s="105" t="s">
        <v>28</v>
      </c>
      <c r="C560" s="55" t="s">
        <v>35</v>
      </c>
      <c r="D560" s="106"/>
      <c r="E560" s="32"/>
      <c r="F560" s="32" t="s">
        <v>25</v>
      </c>
      <c r="G560" s="91">
        <v>1</v>
      </c>
      <c r="H560" s="32">
        <f t="shared" si="67"/>
        <v>1</v>
      </c>
      <c r="I560" s="91">
        <v>8</v>
      </c>
      <c r="J560" s="47"/>
    </row>
    <row r="561" spans="1:10" ht="12.75" hidden="1" customHeight="1">
      <c r="A561" s="32"/>
      <c r="B561" s="105" t="s">
        <v>28</v>
      </c>
      <c r="C561" s="55" t="s">
        <v>33</v>
      </c>
      <c r="D561" s="106"/>
      <c r="E561" s="32"/>
      <c r="F561" s="32" t="s">
        <v>25</v>
      </c>
      <c r="G561" s="91">
        <v>1</v>
      </c>
      <c r="H561" s="32">
        <f t="shared" si="67"/>
        <v>1</v>
      </c>
      <c r="I561" s="91">
        <v>8</v>
      </c>
      <c r="J561" s="47"/>
    </row>
    <row r="562" spans="1:10" ht="12.75" hidden="1" customHeight="1">
      <c r="A562" s="32"/>
      <c r="B562" s="105" t="s">
        <v>320</v>
      </c>
      <c r="C562" s="32" t="s">
        <v>49</v>
      </c>
      <c r="D562" s="110"/>
      <c r="E562" s="28"/>
      <c r="F562" s="32" t="s">
        <v>25</v>
      </c>
      <c r="G562" s="91">
        <v>1</v>
      </c>
      <c r="H562" s="32">
        <f t="shared" si="67"/>
        <v>1</v>
      </c>
      <c r="I562" s="91">
        <v>8</v>
      </c>
      <c r="J562" s="47"/>
    </row>
    <row r="563" spans="1:10" ht="12.75" hidden="1" customHeight="1">
      <c r="A563" s="32"/>
      <c r="B563" s="105" t="s">
        <v>55</v>
      </c>
      <c r="C563" s="32" t="s">
        <v>321</v>
      </c>
      <c r="D563" s="110"/>
      <c r="E563" s="111"/>
      <c r="F563" s="32" t="s">
        <v>25</v>
      </c>
      <c r="G563" s="91">
        <v>2</v>
      </c>
      <c r="H563" s="32">
        <f t="shared" si="67"/>
        <v>2</v>
      </c>
      <c r="I563" s="91">
        <v>8</v>
      </c>
      <c r="J563" s="47"/>
    </row>
    <row r="564" spans="1:10" ht="12.75" hidden="1" customHeight="1">
      <c r="A564" s="32"/>
      <c r="B564" s="105" t="s">
        <v>57</v>
      </c>
      <c r="C564" s="125" t="s">
        <v>58</v>
      </c>
      <c r="D564" s="110"/>
      <c r="E564" s="111"/>
      <c r="F564" s="32" t="s">
        <v>25</v>
      </c>
      <c r="G564" s="91">
        <v>1</v>
      </c>
      <c r="H564" s="32">
        <f t="shared" si="67"/>
        <v>1</v>
      </c>
      <c r="I564" s="91">
        <v>8</v>
      </c>
      <c r="J564" s="47"/>
    </row>
    <row r="565" spans="1:10" ht="12.75" hidden="1" customHeight="1">
      <c r="A565" s="32"/>
      <c r="B565" s="105" t="s">
        <v>59</v>
      </c>
      <c r="C565" s="125" t="s">
        <v>321</v>
      </c>
      <c r="D565" s="110"/>
      <c r="E565" s="111"/>
      <c r="F565" s="32" t="s">
        <v>25</v>
      </c>
      <c r="G565" s="91">
        <v>3</v>
      </c>
      <c r="H565" s="32">
        <f t="shared" si="67"/>
        <v>3</v>
      </c>
      <c r="I565" s="91">
        <v>8</v>
      </c>
      <c r="J565" s="47"/>
    </row>
    <row r="566" spans="1:10" ht="12.75" hidden="1" customHeight="1">
      <c r="A566" s="132">
        <v>4</v>
      </c>
      <c r="B566" s="129" t="s">
        <v>318</v>
      </c>
      <c r="C566" s="128" t="s">
        <v>24</v>
      </c>
      <c r="D566" s="157" t="s">
        <v>414</v>
      </c>
      <c r="E566" s="131"/>
      <c r="F566" s="128" t="s">
        <v>25</v>
      </c>
      <c r="G566" s="132">
        <v>6</v>
      </c>
      <c r="H566" s="131">
        <f t="shared" si="67"/>
        <v>6</v>
      </c>
      <c r="I566" s="91">
        <v>8</v>
      </c>
      <c r="J566" s="158"/>
    </row>
    <row r="567" spans="1:10" ht="12.75" hidden="1" customHeight="1">
      <c r="A567" s="101"/>
      <c r="B567" s="105" t="s">
        <v>326</v>
      </c>
      <c r="C567" s="91" t="s">
        <v>47</v>
      </c>
      <c r="D567" s="116"/>
      <c r="E567" s="32"/>
      <c r="F567" s="32" t="s">
        <v>25</v>
      </c>
      <c r="G567" s="91">
        <v>1</v>
      </c>
      <c r="H567" s="32">
        <f>G567*$H$566</f>
        <v>6</v>
      </c>
      <c r="I567" s="91">
        <v>8</v>
      </c>
      <c r="J567" s="47"/>
    </row>
    <row r="568" spans="1:10" s="185" customFormat="1" ht="12.75" hidden="1" customHeight="1">
      <c r="A568" s="147"/>
      <c r="B568" s="124" t="s">
        <v>55</v>
      </c>
      <c r="C568" s="141" t="s">
        <v>321</v>
      </c>
      <c r="D568" s="116"/>
      <c r="E568" s="141"/>
      <c r="F568" s="141" t="s">
        <v>25</v>
      </c>
      <c r="G568" s="141">
        <v>2</v>
      </c>
      <c r="H568" s="141">
        <f>G568*$H$566</f>
        <v>12</v>
      </c>
      <c r="I568" s="141">
        <v>8</v>
      </c>
      <c r="J568" s="47"/>
    </row>
    <row r="569" spans="1:10" s="185" customFormat="1" ht="12.75" hidden="1" customHeight="1">
      <c r="A569" s="147"/>
      <c r="B569" s="124" t="s">
        <v>57</v>
      </c>
      <c r="C569" s="125" t="s">
        <v>58</v>
      </c>
      <c r="D569" s="116"/>
      <c r="E569" s="141"/>
      <c r="F569" s="141" t="s">
        <v>25</v>
      </c>
      <c r="G569" s="141">
        <v>1</v>
      </c>
      <c r="H569" s="141">
        <f>G569*$H$566</f>
        <v>6</v>
      </c>
      <c r="I569" s="141">
        <v>8</v>
      </c>
      <c r="J569" s="47"/>
    </row>
    <row r="570" spans="1:10" ht="12.75" hidden="1" customHeight="1">
      <c r="A570" s="101"/>
      <c r="B570" s="105" t="s">
        <v>320</v>
      </c>
      <c r="C570" s="32" t="s">
        <v>49</v>
      </c>
      <c r="D570" s="115"/>
      <c r="E570" s="28"/>
      <c r="F570" s="32" t="s">
        <v>25</v>
      </c>
      <c r="G570" s="91">
        <v>1</v>
      </c>
      <c r="H570" s="141">
        <f>G570*$H$566</f>
        <v>6</v>
      </c>
      <c r="I570" s="91">
        <v>8</v>
      </c>
      <c r="J570" s="47"/>
    </row>
    <row r="571" spans="1:10" ht="12.75" hidden="1" customHeight="1">
      <c r="A571" s="103">
        <v>5</v>
      </c>
      <c r="B571" s="102" t="s">
        <v>318</v>
      </c>
      <c r="C571" s="101" t="s">
        <v>24</v>
      </c>
      <c r="D571" s="114" t="s">
        <v>415</v>
      </c>
      <c r="E571" s="32"/>
      <c r="F571" s="101" t="s">
        <v>25</v>
      </c>
      <c r="G571" s="103">
        <v>6</v>
      </c>
      <c r="H571" s="32">
        <f>G571</f>
        <v>6</v>
      </c>
      <c r="I571" s="91">
        <v>8</v>
      </c>
      <c r="J571" s="47"/>
    </row>
    <row r="572" spans="1:10" ht="12.75" hidden="1" customHeight="1">
      <c r="A572" s="32"/>
      <c r="B572" s="105" t="s">
        <v>320</v>
      </c>
      <c r="C572" s="32" t="s">
        <v>49</v>
      </c>
      <c r="D572" s="115"/>
      <c r="E572" s="28"/>
      <c r="F572" s="32" t="s">
        <v>25</v>
      </c>
      <c r="G572" s="91">
        <v>1</v>
      </c>
      <c r="H572" s="32">
        <f>G572*H571</f>
        <v>6</v>
      </c>
      <c r="I572" s="91">
        <v>8</v>
      </c>
      <c r="J572" s="47"/>
    </row>
    <row r="573" spans="1:10" ht="12.75" hidden="1" customHeight="1">
      <c r="A573" s="103">
        <v>6</v>
      </c>
      <c r="B573" s="85" t="s">
        <v>60</v>
      </c>
      <c r="C573" s="148" t="s">
        <v>56</v>
      </c>
      <c r="D573" s="149"/>
      <c r="E573" s="149"/>
      <c r="F573" s="150" t="s">
        <v>25</v>
      </c>
      <c r="G573" s="151">
        <f>SUMIFS('свод кабелей'!B$12:O$12,'свод кабелей'!B$1:O$1,I573)*2+SUMIFS(H$3:H$983,B$3:B$983,"Пигтейл",I$3:I$983,I573)</f>
        <v>38</v>
      </c>
      <c r="H573" s="150">
        <f t="shared" ref="H573:H579" si="68">G573</f>
        <v>38</v>
      </c>
      <c r="I573" s="91">
        <v>8</v>
      </c>
      <c r="J573" s="47"/>
    </row>
    <row r="574" spans="1:10" ht="12.75" hidden="1" customHeight="1">
      <c r="A574" s="101">
        <f t="shared" ref="A574:A579" si="69">A573+1</f>
        <v>7</v>
      </c>
      <c r="B574" s="120" t="s">
        <v>63</v>
      </c>
      <c r="C574" s="30" t="s">
        <v>64</v>
      </c>
      <c r="D574" s="28"/>
      <c r="E574" s="28"/>
      <c r="F574" s="32" t="s">
        <v>25</v>
      </c>
      <c r="G574" s="91">
        <v>26</v>
      </c>
      <c r="H574" s="150">
        <f t="shared" si="68"/>
        <v>26</v>
      </c>
      <c r="I574" s="91">
        <v>8</v>
      </c>
      <c r="J574" s="47"/>
    </row>
    <row r="575" spans="1:10" ht="12.75" hidden="1" customHeight="1">
      <c r="A575" s="101">
        <f t="shared" si="69"/>
        <v>8</v>
      </c>
      <c r="B575" s="120" t="s">
        <v>63</v>
      </c>
      <c r="C575" s="30" t="s">
        <v>65</v>
      </c>
      <c r="D575" s="28"/>
      <c r="E575" s="28"/>
      <c r="F575" s="32" t="s">
        <v>25</v>
      </c>
      <c r="G575" s="57">
        <f>G579-SUMIFS(G$3:G$997,B$3:B$997,"Шкаф ПОН в составе",I$3:I$997,I575)-G574</f>
        <v>4</v>
      </c>
      <c r="H575" s="32">
        <f t="shared" si="68"/>
        <v>4</v>
      </c>
      <c r="I575" s="91">
        <v>8</v>
      </c>
      <c r="J575" s="47"/>
    </row>
    <row r="576" spans="1:10" ht="12.75" hidden="1" customHeight="1">
      <c r="A576" s="101">
        <f t="shared" si="69"/>
        <v>9</v>
      </c>
      <c r="B576" s="120" t="s">
        <v>66</v>
      </c>
      <c r="C576" s="30" t="s">
        <v>67</v>
      </c>
      <c r="D576" s="28"/>
      <c r="E576" s="28"/>
      <c r="F576" s="32" t="s">
        <v>25</v>
      </c>
      <c r="G576" s="57">
        <f>G574*2+G575*4</f>
        <v>68</v>
      </c>
      <c r="H576" s="32">
        <f t="shared" si="68"/>
        <v>68</v>
      </c>
      <c r="I576" s="91">
        <v>8</v>
      </c>
      <c r="J576" s="47"/>
    </row>
    <row r="577" spans="1:10" ht="18.75" hidden="1" customHeight="1">
      <c r="A577" s="101">
        <f t="shared" si="69"/>
        <v>10</v>
      </c>
      <c r="B577" s="120" t="s">
        <v>68</v>
      </c>
      <c r="C577" s="30" t="s">
        <v>69</v>
      </c>
      <c r="D577" s="28"/>
      <c r="E577" s="28"/>
      <c r="F577" s="32" t="s">
        <v>25</v>
      </c>
      <c r="G577" s="91">
        <f>SUMIFS(G$3:G$997,C$3:C$997,"SNR-24",I$3:I$997,I574)</f>
        <v>15</v>
      </c>
      <c r="H577" s="32">
        <f t="shared" si="68"/>
        <v>15</v>
      </c>
      <c r="I577" s="91">
        <v>8</v>
      </c>
      <c r="J577" s="47"/>
    </row>
    <row r="578" spans="1:10" ht="12.75" hidden="1" customHeight="1">
      <c r="A578" s="101">
        <f t="shared" si="69"/>
        <v>11</v>
      </c>
      <c r="B578" s="121" t="s">
        <v>332</v>
      </c>
      <c r="C578" s="30" t="s">
        <v>71</v>
      </c>
      <c r="D578" s="122"/>
      <c r="E578" s="122"/>
      <c r="F578" s="123" t="s">
        <v>25</v>
      </c>
      <c r="G578" s="96">
        <f>G574+G575*2+SUMIFS(G543:G1232,B543:B1232,"Шкаф ПОН в составе",I543:I1232,I575)*2</f>
        <v>64</v>
      </c>
      <c r="H578" s="32">
        <f t="shared" si="68"/>
        <v>64</v>
      </c>
      <c r="I578" s="91">
        <v>8</v>
      </c>
      <c r="J578" s="47"/>
    </row>
    <row r="579" spans="1:10" ht="12.75" hidden="1" customHeight="1">
      <c r="A579" s="101">
        <f t="shared" si="69"/>
        <v>12</v>
      </c>
      <c r="B579" s="28" t="s">
        <v>72</v>
      </c>
      <c r="C579" s="32"/>
      <c r="D579" s="28"/>
      <c r="E579" s="28"/>
      <c r="F579" s="134" t="s">
        <v>25</v>
      </c>
      <c r="G579" s="91">
        <v>45</v>
      </c>
      <c r="H579" s="32">
        <f t="shared" si="68"/>
        <v>45</v>
      </c>
      <c r="I579" s="91">
        <v>8</v>
      </c>
      <c r="J579" s="47"/>
    </row>
    <row r="580" spans="1:10" ht="12.75" hidden="1" customHeight="1">
      <c r="A580" s="46" t="s">
        <v>313</v>
      </c>
      <c r="B580" s="45" t="s">
        <v>19</v>
      </c>
      <c r="C580" s="45" t="s">
        <v>20</v>
      </c>
      <c r="D580" s="45" t="s">
        <v>314</v>
      </c>
      <c r="E580" s="45" t="s">
        <v>315</v>
      </c>
      <c r="F580" s="45" t="s">
        <v>21</v>
      </c>
      <c r="G580" s="46" t="s">
        <v>316</v>
      </c>
      <c r="H580" s="46" t="s">
        <v>317</v>
      </c>
      <c r="I580" s="45" t="s">
        <v>79</v>
      </c>
      <c r="J580" s="47"/>
    </row>
    <row r="581" spans="1:10" ht="12.75" hidden="1" customHeight="1">
      <c r="A581" s="101">
        <v>1</v>
      </c>
      <c r="B581" s="102" t="s">
        <v>318</v>
      </c>
      <c r="C581" s="101" t="s">
        <v>24</v>
      </c>
      <c r="D581" s="104" t="s">
        <v>416</v>
      </c>
      <c r="E581" s="101"/>
      <c r="F581" s="101" t="s">
        <v>25</v>
      </c>
      <c r="G581" s="103">
        <v>1</v>
      </c>
      <c r="H581" s="91">
        <f>G581</f>
        <v>1</v>
      </c>
      <c r="I581" s="91">
        <v>9</v>
      </c>
      <c r="J581" s="47"/>
    </row>
    <row r="582" spans="1:10" ht="12.75" hidden="1" customHeight="1">
      <c r="A582" s="32"/>
      <c r="B582" s="105" t="s">
        <v>28</v>
      </c>
      <c r="C582" s="55" t="s">
        <v>29</v>
      </c>
      <c r="D582" s="106"/>
      <c r="E582" s="32"/>
      <c r="F582" s="91" t="s">
        <v>25</v>
      </c>
      <c r="G582" s="159">
        <v>1</v>
      </c>
      <c r="H582" s="91">
        <v>1</v>
      </c>
      <c r="I582" s="91"/>
      <c r="J582" s="47"/>
    </row>
    <row r="583" spans="1:10" ht="12.75" hidden="1" customHeight="1">
      <c r="A583" s="32"/>
      <c r="B583" s="105" t="s">
        <v>28</v>
      </c>
      <c r="C583" s="55" t="s">
        <v>35</v>
      </c>
      <c r="D583" s="108"/>
      <c r="E583" s="32"/>
      <c r="F583" s="91" t="s">
        <v>25</v>
      </c>
      <c r="G583" s="159">
        <v>3</v>
      </c>
      <c r="H583" s="91">
        <f t="shared" ref="H583:H596" si="70">G583</f>
        <v>3</v>
      </c>
      <c r="I583" s="91">
        <v>9</v>
      </c>
      <c r="J583" s="47"/>
    </row>
    <row r="584" spans="1:10" ht="12.75" hidden="1" customHeight="1">
      <c r="A584" s="32"/>
      <c r="B584" s="107" t="s">
        <v>28</v>
      </c>
      <c r="C584" s="55" t="s">
        <v>37</v>
      </c>
      <c r="D584" s="108"/>
      <c r="E584" s="32"/>
      <c r="F584" s="32" t="s">
        <v>25</v>
      </c>
      <c r="G584" s="159">
        <v>1</v>
      </c>
      <c r="H584" s="91">
        <f t="shared" si="70"/>
        <v>1</v>
      </c>
      <c r="I584" s="91">
        <v>9</v>
      </c>
      <c r="J584" s="47"/>
    </row>
    <row r="585" spans="1:10" ht="12.75" hidden="1" customHeight="1">
      <c r="A585" s="109"/>
      <c r="B585" s="105" t="s">
        <v>320</v>
      </c>
      <c r="C585" s="32" t="s">
        <v>49</v>
      </c>
      <c r="D585" s="110"/>
      <c r="E585" s="111"/>
      <c r="F585" s="32" t="s">
        <v>25</v>
      </c>
      <c r="G585" s="91">
        <v>1</v>
      </c>
      <c r="H585" s="91">
        <f t="shared" si="70"/>
        <v>1</v>
      </c>
      <c r="I585" s="91">
        <v>9</v>
      </c>
      <c r="J585" s="47"/>
    </row>
    <row r="586" spans="1:10" ht="12.75" hidden="1" customHeight="1">
      <c r="A586" s="109"/>
      <c r="B586" s="105" t="s">
        <v>55</v>
      </c>
      <c r="C586" s="32" t="s">
        <v>321</v>
      </c>
      <c r="D586" s="110"/>
      <c r="E586" s="111"/>
      <c r="F586" s="32" t="s">
        <v>25</v>
      </c>
      <c r="G586" s="91">
        <v>5</v>
      </c>
      <c r="H586" s="91">
        <f t="shared" si="70"/>
        <v>5</v>
      </c>
      <c r="I586" s="91">
        <v>9</v>
      </c>
      <c r="J586" s="47"/>
    </row>
    <row r="587" spans="1:10" ht="12.75" hidden="1" customHeight="1">
      <c r="A587" s="109"/>
      <c r="B587" s="105" t="s">
        <v>57</v>
      </c>
      <c r="C587" s="125" t="s">
        <v>58</v>
      </c>
      <c r="D587" s="110"/>
      <c r="E587" s="111"/>
      <c r="F587" s="32" t="s">
        <v>25</v>
      </c>
      <c r="G587" s="91">
        <v>1</v>
      </c>
      <c r="H587" s="91">
        <f t="shared" si="70"/>
        <v>1</v>
      </c>
      <c r="I587" s="91">
        <v>9</v>
      </c>
      <c r="J587" s="47"/>
    </row>
    <row r="588" spans="1:10" ht="12.75" hidden="1" customHeight="1">
      <c r="A588" s="109"/>
      <c r="B588" s="105" t="s">
        <v>59</v>
      </c>
      <c r="C588" s="125" t="s">
        <v>321</v>
      </c>
      <c r="D588" s="110"/>
      <c r="E588" s="111"/>
      <c r="F588" s="32" t="s">
        <v>25</v>
      </c>
      <c r="G588" s="91">
        <v>6</v>
      </c>
      <c r="H588" s="91">
        <f t="shared" si="70"/>
        <v>6</v>
      </c>
      <c r="I588" s="91">
        <v>9</v>
      </c>
      <c r="J588" s="47"/>
    </row>
    <row r="589" spans="1:10" ht="12.75" hidden="1" customHeight="1">
      <c r="A589" s="101">
        <v>2</v>
      </c>
      <c r="B589" s="112" t="s">
        <v>318</v>
      </c>
      <c r="C589" s="101" t="s">
        <v>24</v>
      </c>
      <c r="D589" s="113" t="s">
        <v>417</v>
      </c>
      <c r="E589" s="101"/>
      <c r="F589" s="101" t="s">
        <v>25</v>
      </c>
      <c r="G589" s="103">
        <v>1</v>
      </c>
      <c r="H589" s="91">
        <f t="shared" si="70"/>
        <v>1</v>
      </c>
      <c r="I589" s="91">
        <v>9</v>
      </c>
      <c r="J589" s="47"/>
    </row>
    <row r="590" spans="1:10" ht="12.75" hidden="1" customHeight="1">
      <c r="A590" s="32"/>
      <c r="B590" s="105" t="s">
        <v>28</v>
      </c>
      <c r="C590" s="55" t="s">
        <v>35</v>
      </c>
      <c r="D590" s="106"/>
      <c r="E590" s="32"/>
      <c r="F590" s="32" t="s">
        <v>25</v>
      </c>
      <c r="G590" s="91">
        <v>1</v>
      </c>
      <c r="H590" s="91">
        <f t="shared" si="70"/>
        <v>1</v>
      </c>
      <c r="I590" s="91">
        <v>9</v>
      </c>
      <c r="J590" s="47"/>
    </row>
    <row r="591" spans="1:10" ht="12.75" hidden="1" customHeight="1">
      <c r="A591" s="32"/>
      <c r="B591" s="105" t="s">
        <v>28</v>
      </c>
      <c r="C591" s="55" t="s">
        <v>33</v>
      </c>
      <c r="D591" s="106"/>
      <c r="E591" s="32"/>
      <c r="F591" s="32" t="s">
        <v>25</v>
      </c>
      <c r="G591" s="91">
        <v>1</v>
      </c>
      <c r="H591" s="91">
        <f t="shared" si="70"/>
        <v>1</v>
      </c>
      <c r="I591" s="91">
        <v>9</v>
      </c>
      <c r="J591" s="47"/>
    </row>
    <row r="592" spans="1:10" ht="12.75" hidden="1" customHeight="1">
      <c r="A592" s="32"/>
      <c r="B592" s="105" t="s">
        <v>320</v>
      </c>
      <c r="C592" s="32" t="s">
        <v>49</v>
      </c>
      <c r="D592" s="110"/>
      <c r="E592" s="28"/>
      <c r="F592" s="32" t="s">
        <v>25</v>
      </c>
      <c r="G592" s="91">
        <v>1</v>
      </c>
      <c r="H592" s="91">
        <f t="shared" si="70"/>
        <v>1</v>
      </c>
      <c r="I592" s="91">
        <v>9</v>
      </c>
      <c r="J592" s="47"/>
    </row>
    <row r="593" spans="1:10" ht="12.75" hidden="1" customHeight="1">
      <c r="A593" s="32"/>
      <c r="B593" s="105" t="s">
        <v>55</v>
      </c>
      <c r="C593" s="32" t="s">
        <v>321</v>
      </c>
      <c r="D593" s="110"/>
      <c r="E593" s="111"/>
      <c r="F593" s="32" t="s">
        <v>25</v>
      </c>
      <c r="G593" s="91">
        <v>3</v>
      </c>
      <c r="H593" s="91">
        <f t="shared" si="70"/>
        <v>3</v>
      </c>
      <c r="I593" s="91">
        <v>9</v>
      </c>
      <c r="J593" s="47"/>
    </row>
    <row r="594" spans="1:10" ht="12.75" hidden="1" customHeight="1">
      <c r="A594" s="32"/>
      <c r="B594" s="105" t="s">
        <v>57</v>
      </c>
      <c r="C594" s="125" t="s">
        <v>58</v>
      </c>
      <c r="D594" s="110"/>
      <c r="E594" s="111"/>
      <c r="F594" s="32" t="s">
        <v>25</v>
      </c>
      <c r="G594" s="91">
        <v>1</v>
      </c>
      <c r="H594" s="91">
        <f t="shared" si="70"/>
        <v>1</v>
      </c>
      <c r="I594" s="91">
        <v>9</v>
      </c>
      <c r="J594" s="47"/>
    </row>
    <row r="595" spans="1:10" ht="12.75" hidden="1" customHeight="1">
      <c r="A595" s="32"/>
      <c r="B595" s="105" t="s">
        <v>59</v>
      </c>
      <c r="C595" s="125" t="s">
        <v>321</v>
      </c>
      <c r="D595" s="110"/>
      <c r="E595" s="111"/>
      <c r="F595" s="32" t="s">
        <v>25</v>
      </c>
      <c r="G595" s="91">
        <v>4</v>
      </c>
      <c r="H595" s="91">
        <f t="shared" si="70"/>
        <v>4</v>
      </c>
      <c r="I595" s="91">
        <v>9</v>
      </c>
      <c r="J595" s="47"/>
    </row>
    <row r="596" spans="1:10" ht="12.75" hidden="1" customHeight="1">
      <c r="A596" s="132">
        <v>4</v>
      </c>
      <c r="B596" s="129" t="s">
        <v>318</v>
      </c>
      <c r="C596" s="128" t="s">
        <v>24</v>
      </c>
      <c r="D596" s="130" t="s">
        <v>418</v>
      </c>
      <c r="E596" s="131"/>
      <c r="F596" s="128" t="s">
        <v>25</v>
      </c>
      <c r="G596" s="132">
        <v>4</v>
      </c>
      <c r="H596" s="131">
        <f t="shared" si="70"/>
        <v>4</v>
      </c>
      <c r="I596" s="91">
        <v>9</v>
      </c>
      <c r="J596" s="47"/>
    </row>
    <row r="597" spans="1:10" ht="12.75" hidden="1" customHeight="1">
      <c r="A597" s="101"/>
      <c r="B597" s="105" t="s">
        <v>326</v>
      </c>
      <c r="C597" s="91" t="s">
        <v>47</v>
      </c>
      <c r="D597" s="116"/>
      <c r="E597" s="32"/>
      <c r="F597" s="32" t="s">
        <v>25</v>
      </c>
      <c r="G597" s="91">
        <v>1</v>
      </c>
      <c r="H597" s="32">
        <f t="shared" ref="H597:H600" si="71">G597*H$596</f>
        <v>4</v>
      </c>
      <c r="I597" s="91">
        <v>9</v>
      </c>
      <c r="J597" s="47"/>
    </row>
    <row r="598" spans="1:10" ht="12.75" hidden="1" customHeight="1">
      <c r="A598" s="101"/>
      <c r="B598" s="105" t="s">
        <v>320</v>
      </c>
      <c r="C598" s="32" t="s">
        <v>49</v>
      </c>
      <c r="D598" s="115"/>
      <c r="E598" s="28"/>
      <c r="F598" s="32" t="s">
        <v>25</v>
      </c>
      <c r="G598" s="91">
        <v>1</v>
      </c>
      <c r="H598" s="32">
        <f t="shared" si="71"/>
        <v>4</v>
      </c>
      <c r="I598" s="91">
        <v>9</v>
      </c>
      <c r="J598" s="47"/>
    </row>
    <row r="599" spans="1:10" ht="12.75" hidden="1" customHeight="1">
      <c r="A599" s="132"/>
      <c r="B599" s="105" t="s">
        <v>55</v>
      </c>
      <c r="C599" s="32" t="s">
        <v>321</v>
      </c>
      <c r="D599" s="110"/>
      <c r="E599" s="111"/>
      <c r="F599" s="32" t="s">
        <v>25</v>
      </c>
      <c r="G599" s="160">
        <v>2</v>
      </c>
      <c r="H599" s="32">
        <f t="shared" si="71"/>
        <v>8</v>
      </c>
      <c r="I599" s="91">
        <v>9</v>
      </c>
      <c r="J599" s="47"/>
    </row>
    <row r="600" spans="1:10" ht="12.75" hidden="1" customHeight="1">
      <c r="A600" s="132"/>
      <c r="B600" s="105" t="s">
        <v>57</v>
      </c>
      <c r="C600" s="125" t="s">
        <v>58</v>
      </c>
      <c r="D600" s="110"/>
      <c r="E600" s="111"/>
      <c r="F600" s="32" t="s">
        <v>25</v>
      </c>
      <c r="G600" s="160">
        <v>1</v>
      </c>
      <c r="H600" s="32">
        <f t="shared" si="71"/>
        <v>4</v>
      </c>
      <c r="I600" s="91">
        <v>9</v>
      </c>
      <c r="J600" s="47"/>
    </row>
    <row r="601" spans="1:10" ht="12.75" hidden="1" customHeight="1">
      <c r="A601" s="132">
        <v>5</v>
      </c>
      <c r="B601" s="129" t="s">
        <v>318</v>
      </c>
      <c r="C601" s="128" t="s">
        <v>24</v>
      </c>
      <c r="D601" s="130" t="s">
        <v>419</v>
      </c>
      <c r="E601" s="131"/>
      <c r="F601" s="128" t="s">
        <v>25</v>
      </c>
      <c r="G601" s="132">
        <v>2</v>
      </c>
      <c r="H601" s="32">
        <f>G601</f>
        <v>2</v>
      </c>
      <c r="I601" s="91">
        <v>9</v>
      </c>
      <c r="J601" s="47"/>
    </row>
    <row r="602" spans="1:10" ht="12.75" hidden="1" customHeight="1">
      <c r="A602" s="101"/>
      <c r="B602" s="105" t="s">
        <v>326</v>
      </c>
      <c r="C602" s="91" t="s">
        <v>43</v>
      </c>
      <c r="D602" s="116"/>
      <c r="E602" s="32"/>
      <c r="F602" s="32" t="s">
        <v>25</v>
      </c>
      <c r="G602" s="91">
        <v>1</v>
      </c>
      <c r="H602" s="32">
        <f t="shared" ref="H602:H605" si="72">G602*H$601</f>
        <v>2</v>
      </c>
      <c r="I602" s="91">
        <v>9</v>
      </c>
      <c r="J602" s="47"/>
    </row>
    <row r="603" spans="1:10" ht="12.75" hidden="1" customHeight="1">
      <c r="A603" s="101"/>
      <c r="B603" s="105" t="s">
        <v>320</v>
      </c>
      <c r="C603" s="32" t="s">
        <v>49</v>
      </c>
      <c r="D603" s="115"/>
      <c r="E603" s="28"/>
      <c r="F603" s="32" t="s">
        <v>25</v>
      </c>
      <c r="G603" s="91">
        <v>1</v>
      </c>
      <c r="H603" s="32">
        <f t="shared" si="72"/>
        <v>2</v>
      </c>
      <c r="I603" s="91">
        <v>9</v>
      </c>
      <c r="J603" s="47"/>
    </row>
    <row r="604" spans="1:10" ht="12.75" hidden="1" customHeight="1">
      <c r="A604" s="132"/>
      <c r="B604" s="105" t="s">
        <v>55</v>
      </c>
      <c r="C604" s="32" t="s">
        <v>321</v>
      </c>
      <c r="D604" s="110"/>
      <c r="E604" s="111"/>
      <c r="F604" s="32" t="s">
        <v>25</v>
      </c>
      <c r="G604" s="160">
        <v>2</v>
      </c>
      <c r="H604" s="32">
        <f t="shared" si="72"/>
        <v>4</v>
      </c>
      <c r="I604" s="91">
        <v>9</v>
      </c>
      <c r="J604" s="47"/>
    </row>
    <row r="605" spans="1:10" ht="12.75" hidden="1" customHeight="1">
      <c r="A605" s="132"/>
      <c r="B605" s="105" t="s">
        <v>57</v>
      </c>
      <c r="C605" s="125" t="s">
        <v>58</v>
      </c>
      <c r="D605" s="110"/>
      <c r="E605" s="111"/>
      <c r="F605" s="32" t="s">
        <v>25</v>
      </c>
      <c r="G605" s="160">
        <v>1</v>
      </c>
      <c r="H605" s="32">
        <f t="shared" si="72"/>
        <v>2</v>
      </c>
      <c r="I605" s="91">
        <v>9</v>
      </c>
      <c r="J605" s="47"/>
    </row>
    <row r="606" spans="1:10" ht="12.75" hidden="1" customHeight="1">
      <c r="A606" s="103">
        <v>6</v>
      </c>
      <c r="B606" s="102" t="s">
        <v>318</v>
      </c>
      <c r="C606" s="101" t="s">
        <v>24</v>
      </c>
      <c r="D606" s="114" t="s">
        <v>420</v>
      </c>
      <c r="E606" s="32"/>
      <c r="F606" s="101" t="s">
        <v>25</v>
      </c>
      <c r="G606" s="103">
        <v>5</v>
      </c>
      <c r="H606" s="32">
        <f>G606</f>
        <v>5</v>
      </c>
      <c r="I606" s="91">
        <v>9</v>
      </c>
      <c r="J606" s="47"/>
    </row>
    <row r="607" spans="1:10" ht="12.75" hidden="1" customHeight="1">
      <c r="A607" s="32"/>
      <c r="B607" s="105" t="s">
        <v>320</v>
      </c>
      <c r="C607" s="32" t="s">
        <v>49</v>
      </c>
      <c r="D607" s="115"/>
      <c r="E607" s="28"/>
      <c r="F607" s="32" t="s">
        <v>25</v>
      </c>
      <c r="G607" s="91">
        <v>1</v>
      </c>
      <c r="H607" s="32">
        <f>G607*H606</f>
        <v>5</v>
      </c>
      <c r="I607" s="91">
        <v>9</v>
      </c>
      <c r="J607" s="47"/>
    </row>
    <row r="608" spans="1:10" ht="12.75" hidden="1" customHeight="1">
      <c r="A608" s="103">
        <v>8</v>
      </c>
      <c r="B608" s="85" t="s">
        <v>60</v>
      </c>
      <c r="C608" s="148" t="s">
        <v>56</v>
      </c>
      <c r="D608" s="149"/>
      <c r="E608" s="149"/>
      <c r="F608" s="150" t="s">
        <v>25</v>
      </c>
      <c r="G608" s="151">
        <f>SUMIFS('свод кабелей'!B$12:O$12,'свод кабелей'!B$1:O$1,I608)*2+SUMIFS(H$3:H$983,B$3:B$983,"Пигтейл",I$3:I$983,I608)</f>
        <v>34</v>
      </c>
      <c r="H608" s="150">
        <f t="shared" ref="H608:H614" si="73">G608</f>
        <v>34</v>
      </c>
      <c r="I608" s="91">
        <v>9</v>
      </c>
      <c r="J608" s="47"/>
    </row>
    <row r="609" spans="1:10" ht="12.75" hidden="1" customHeight="1">
      <c r="A609" s="101">
        <f t="shared" ref="A609:A613" si="74">A608+1</f>
        <v>9</v>
      </c>
      <c r="B609" s="120" t="s">
        <v>63</v>
      </c>
      <c r="C609" s="30" t="s">
        <v>64</v>
      </c>
      <c r="D609" s="28"/>
      <c r="E609" s="28"/>
      <c r="F609" s="32" t="s">
        <v>25</v>
      </c>
      <c r="G609" s="161">
        <f>G614-SUMIFS(G$3:G$997,B$3:B$997,"Шкаф ПОН в составе",I$3:I$997,I609)-G610</f>
        <v>31</v>
      </c>
      <c r="H609" s="150">
        <f t="shared" si="73"/>
        <v>31</v>
      </c>
      <c r="I609" s="91">
        <v>9</v>
      </c>
      <c r="J609" s="47"/>
    </row>
    <row r="610" spans="1:10" ht="12.75" hidden="1" customHeight="1">
      <c r="A610" s="101">
        <f t="shared" si="74"/>
        <v>10</v>
      </c>
      <c r="B610" s="120" t="s">
        <v>63</v>
      </c>
      <c r="C610" s="30" t="s">
        <v>65</v>
      </c>
      <c r="D610" s="28"/>
      <c r="E610" s="28"/>
      <c r="F610" s="32" t="s">
        <v>25</v>
      </c>
      <c r="G610" s="91">
        <v>2</v>
      </c>
      <c r="H610" s="150">
        <f t="shared" si="73"/>
        <v>2</v>
      </c>
      <c r="I610" s="91">
        <v>9</v>
      </c>
      <c r="J610" s="47"/>
    </row>
    <row r="611" spans="1:10" ht="12.75" hidden="1" customHeight="1">
      <c r="A611" s="101">
        <f t="shared" si="74"/>
        <v>11</v>
      </c>
      <c r="B611" s="120" t="s">
        <v>66</v>
      </c>
      <c r="C611" s="30" t="s">
        <v>67</v>
      </c>
      <c r="D611" s="28"/>
      <c r="E611" s="28"/>
      <c r="F611" s="32" t="s">
        <v>25</v>
      </c>
      <c r="G611" s="91">
        <f>G609*2+G610*4</f>
        <v>70</v>
      </c>
      <c r="H611" s="150">
        <f t="shared" si="73"/>
        <v>70</v>
      </c>
      <c r="I611" s="91">
        <v>9</v>
      </c>
      <c r="J611" s="47"/>
    </row>
    <row r="612" spans="1:10" ht="18.75" hidden="1" customHeight="1">
      <c r="A612" s="101">
        <f t="shared" si="74"/>
        <v>12</v>
      </c>
      <c r="B612" s="120" t="s">
        <v>68</v>
      </c>
      <c r="C612" s="30" t="s">
        <v>69</v>
      </c>
      <c r="D612" s="28"/>
      <c r="E612" s="28"/>
      <c r="F612" s="32" t="s">
        <v>25</v>
      </c>
      <c r="G612" s="91">
        <f>SUMIFS(G$3:G$997,C$3:C$997,"SNR-24",I$3:I$997,I609)</f>
        <v>13</v>
      </c>
      <c r="H612" s="150">
        <f t="shared" si="73"/>
        <v>13</v>
      </c>
      <c r="I612" s="91">
        <v>9</v>
      </c>
      <c r="J612" s="47"/>
    </row>
    <row r="613" spans="1:10" ht="12.75" hidden="1" customHeight="1">
      <c r="A613" s="101">
        <f t="shared" si="74"/>
        <v>13</v>
      </c>
      <c r="B613" s="121" t="s">
        <v>332</v>
      </c>
      <c r="C613" s="30" t="s">
        <v>71</v>
      </c>
      <c r="D613" s="122"/>
      <c r="E613" s="122"/>
      <c r="F613" s="123" t="s">
        <v>25</v>
      </c>
      <c r="G613" s="162">
        <f>SUMIFS(G$3:G$997,B$3:B$997,"Шкаф ПОН в составе",I$3:I$997,I609)*2+G610*2+G609</f>
        <v>61</v>
      </c>
      <c r="H613" s="150">
        <f t="shared" si="73"/>
        <v>61</v>
      </c>
      <c r="I613" s="91">
        <v>9</v>
      </c>
      <c r="J613" s="47"/>
    </row>
    <row r="614" spans="1:10" ht="12.75" hidden="1" customHeight="1">
      <c r="A614" s="101"/>
      <c r="B614" s="28" t="s">
        <v>72</v>
      </c>
      <c r="C614" s="32"/>
      <c r="D614" s="28"/>
      <c r="E614" s="28"/>
      <c r="F614" s="134" t="s">
        <v>25</v>
      </c>
      <c r="G614" s="91">
        <v>46</v>
      </c>
      <c r="H614" s="32">
        <f t="shared" si="73"/>
        <v>46</v>
      </c>
      <c r="I614" s="91">
        <v>9</v>
      </c>
      <c r="J614" s="47"/>
    </row>
    <row r="615" spans="1:10" ht="12.75" hidden="1" customHeight="1">
      <c r="A615" s="46" t="s">
        <v>421</v>
      </c>
      <c r="B615" s="45" t="s">
        <v>19</v>
      </c>
      <c r="C615" s="45" t="s">
        <v>20</v>
      </c>
      <c r="D615" s="45" t="s">
        <v>314</v>
      </c>
      <c r="E615" s="45" t="s">
        <v>315</v>
      </c>
      <c r="F615" s="45" t="s">
        <v>21</v>
      </c>
      <c r="G615" s="46" t="s">
        <v>316</v>
      </c>
      <c r="H615" s="46" t="s">
        <v>317</v>
      </c>
      <c r="I615" s="45" t="s">
        <v>79</v>
      </c>
      <c r="J615" s="47"/>
    </row>
    <row r="616" spans="1:10" ht="12.75" hidden="1" customHeight="1">
      <c r="A616" s="101">
        <v>1</v>
      </c>
      <c r="B616" s="102" t="s">
        <v>318</v>
      </c>
      <c r="C616" s="103" t="s">
        <v>27</v>
      </c>
      <c r="D616" s="104" t="s">
        <v>422</v>
      </c>
      <c r="E616" s="101"/>
      <c r="F616" s="101" t="s">
        <v>25</v>
      </c>
      <c r="G616" s="103">
        <v>1</v>
      </c>
      <c r="H616" s="32">
        <f t="shared" ref="H616:H632" si="75">G616</f>
        <v>1</v>
      </c>
      <c r="I616" s="91">
        <v>11</v>
      </c>
      <c r="J616" s="47"/>
    </row>
    <row r="617" spans="1:10" ht="12.75" hidden="1" customHeight="1">
      <c r="A617" s="32"/>
      <c r="B617" s="105" t="s">
        <v>28</v>
      </c>
      <c r="C617" s="55" t="s">
        <v>31</v>
      </c>
      <c r="D617" s="104"/>
      <c r="E617" s="32"/>
      <c r="F617" s="32" t="s">
        <v>25</v>
      </c>
      <c r="G617" s="91">
        <v>1</v>
      </c>
      <c r="H617" s="32">
        <f t="shared" si="75"/>
        <v>1</v>
      </c>
      <c r="I617" s="91">
        <v>11</v>
      </c>
      <c r="J617" s="47"/>
    </row>
    <row r="618" spans="1:10" ht="12.75" hidden="1" customHeight="1">
      <c r="A618" s="32"/>
      <c r="B618" s="107" t="s">
        <v>28</v>
      </c>
      <c r="C618" s="55" t="s">
        <v>33</v>
      </c>
      <c r="D618" s="104"/>
      <c r="E618" s="32"/>
      <c r="F618" s="32" t="s">
        <v>25</v>
      </c>
      <c r="G618" s="91">
        <v>1</v>
      </c>
      <c r="H618" s="32">
        <f t="shared" si="75"/>
        <v>1</v>
      </c>
      <c r="I618" s="91">
        <v>11</v>
      </c>
      <c r="J618" s="47"/>
    </row>
    <row r="619" spans="1:10" ht="12.75" hidden="1" customHeight="1">
      <c r="A619" s="32"/>
      <c r="B619" s="107" t="s">
        <v>28</v>
      </c>
      <c r="C619" s="55" t="s">
        <v>30</v>
      </c>
      <c r="D619" s="104"/>
      <c r="E619" s="32"/>
      <c r="F619" s="32" t="s">
        <v>25</v>
      </c>
      <c r="G619" s="91">
        <v>1</v>
      </c>
      <c r="H619" s="32">
        <f t="shared" si="75"/>
        <v>1</v>
      </c>
      <c r="I619" s="91">
        <v>11</v>
      </c>
      <c r="J619" s="47"/>
    </row>
    <row r="620" spans="1:10" ht="12.75" hidden="1" customHeight="1">
      <c r="A620" s="32"/>
      <c r="B620" s="107" t="s">
        <v>28</v>
      </c>
      <c r="C620" s="55" t="s">
        <v>37</v>
      </c>
      <c r="D620" s="104"/>
      <c r="E620" s="32"/>
      <c r="F620" s="32" t="s">
        <v>25</v>
      </c>
      <c r="G620" s="91">
        <v>1</v>
      </c>
      <c r="H620" s="32">
        <f t="shared" si="75"/>
        <v>1</v>
      </c>
      <c r="I620" s="91">
        <v>11</v>
      </c>
      <c r="J620" s="47"/>
    </row>
    <row r="621" spans="1:10" ht="12.75" hidden="1" customHeight="1">
      <c r="A621" s="109"/>
      <c r="B621" s="105" t="s">
        <v>320</v>
      </c>
      <c r="C621" s="32" t="s">
        <v>49</v>
      </c>
      <c r="D621" s="104"/>
      <c r="E621" s="111"/>
      <c r="F621" s="32" t="s">
        <v>25</v>
      </c>
      <c r="G621" s="91">
        <v>1</v>
      </c>
      <c r="H621" s="32">
        <f t="shared" si="75"/>
        <v>1</v>
      </c>
      <c r="I621" s="91">
        <v>11</v>
      </c>
      <c r="J621" s="47"/>
    </row>
    <row r="622" spans="1:10" ht="12.75" hidden="1" customHeight="1">
      <c r="A622" s="109"/>
      <c r="B622" s="105" t="s">
        <v>55</v>
      </c>
      <c r="C622" s="32" t="s">
        <v>321</v>
      </c>
      <c r="D622" s="110"/>
      <c r="E622" s="111"/>
      <c r="F622" s="32" t="s">
        <v>25</v>
      </c>
      <c r="G622" s="91">
        <v>4</v>
      </c>
      <c r="H622" s="32">
        <f t="shared" si="75"/>
        <v>4</v>
      </c>
      <c r="I622" s="91">
        <v>11</v>
      </c>
      <c r="J622" s="47"/>
    </row>
    <row r="623" spans="1:10" ht="12.75" hidden="1" customHeight="1">
      <c r="A623" s="109"/>
      <c r="B623" s="105" t="s">
        <v>57</v>
      </c>
      <c r="C623" s="125" t="s">
        <v>58</v>
      </c>
      <c r="D623" s="110"/>
      <c r="E623" s="111"/>
      <c r="F623" s="32" t="s">
        <v>25</v>
      </c>
      <c r="G623" s="91">
        <v>1</v>
      </c>
      <c r="H623" s="32">
        <f t="shared" si="75"/>
        <v>1</v>
      </c>
      <c r="I623" s="91">
        <v>11</v>
      </c>
      <c r="J623" s="47"/>
    </row>
    <row r="624" spans="1:10" ht="12.75" hidden="1" customHeight="1">
      <c r="A624" s="109"/>
      <c r="B624" s="105" t="s">
        <v>59</v>
      </c>
      <c r="C624" s="125" t="s">
        <v>321</v>
      </c>
      <c r="D624" s="110"/>
      <c r="E624" s="111"/>
      <c r="F624" s="32" t="s">
        <v>25</v>
      </c>
      <c r="G624" s="91">
        <v>5</v>
      </c>
      <c r="H624" s="32">
        <f t="shared" si="75"/>
        <v>5</v>
      </c>
      <c r="I624" s="91">
        <v>11</v>
      </c>
      <c r="J624" s="47"/>
    </row>
    <row r="625" spans="1:10" ht="12.75" hidden="1" customHeight="1">
      <c r="A625" s="101">
        <v>2</v>
      </c>
      <c r="B625" s="112" t="s">
        <v>318</v>
      </c>
      <c r="C625" s="101" t="s">
        <v>24</v>
      </c>
      <c r="D625" s="113" t="s">
        <v>423</v>
      </c>
      <c r="E625" s="101"/>
      <c r="F625" s="101" t="s">
        <v>25</v>
      </c>
      <c r="G625" s="103">
        <v>1</v>
      </c>
      <c r="H625" s="32">
        <f t="shared" si="75"/>
        <v>1</v>
      </c>
      <c r="I625" s="91">
        <v>11</v>
      </c>
      <c r="J625" s="47"/>
    </row>
    <row r="626" spans="1:10" ht="12.75" hidden="1" customHeight="1">
      <c r="A626" s="32"/>
      <c r="B626" s="105" t="s">
        <v>28</v>
      </c>
      <c r="C626" s="73" t="s">
        <v>33</v>
      </c>
      <c r="D626" s="106"/>
      <c r="E626" s="32"/>
      <c r="F626" s="32" t="s">
        <v>25</v>
      </c>
      <c r="G626" s="91">
        <v>1</v>
      </c>
      <c r="H626" s="32">
        <f t="shared" si="75"/>
        <v>1</v>
      </c>
      <c r="I626" s="91">
        <v>11</v>
      </c>
      <c r="J626" s="47"/>
    </row>
    <row r="627" spans="1:10" ht="12.75" hidden="1" customHeight="1">
      <c r="A627" s="32"/>
      <c r="B627" s="105" t="s">
        <v>28</v>
      </c>
      <c r="C627" s="55" t="s">
        <v>37</v>
      </c>
      <c r="D627" s="106"/>
      <c r="E627" s="32"/>
      <c r="F627" s="32" t="s">
        <v>25</v>
      </c>
      <c r="G627" s="91">
        <v>1</v>
      </c>
      <c r="H627" s="32">
        <f t="shared" si="75"/>
        <v>1</v>
      </c>
      <c r="I627" s="91">
        <v>11</v>
      </c>
      <c r="J627" s="47"/>
    </row>
    <row r="628" spans="1:10" ht="12.75" hidden="1" customHeight="1">
      <c r="A628" s="32"/>
      <c r="B628" s="105" t="s">
        <v>320</v>
      </c>
      <c r="C628" s="32" t="s">
        <v>49</v>
      </c>
      <c r="D628" s="110"/>
      <c r="E628" s="28"/>
      <c r="F628" s="32" t="s">
        <v>25</v>
      </c>
      <c r="G628" s="91">
        <v>1</v>
      </c>
      <c r="H628" s="32">
        <f t="shared" si="75"/>
        <v>1</v>
      </c>
      <c r="I628" s="91">
        <v>11</v>
      </c>
      <c r="J628" s="47"/>
    </row>
    <row r="629" spans="1:10" ht="12.75" hidden="1" customHeight="1">
      <c r="A629" s="32"/>
      <c r="B629" s="105" t="s">
        <v>55</v>
      </c>
      <c r="C629" s="32" t="s">
        <v>321</v>
      </c>
      <c r="D629" s="110"/>
      <c r="E629" s="111"/>
      <c r="F629" s="32" t="s">
        <v>25</v>
      </c>
      <c r="G629" s="91">
        <v>3</v>
      </c>
      <c r="H629" s="32">
        <f t="shared" si="75"/>
        <v>3</v>
      </c>
      <c r="I629" s="91">
        <v>11</v>
      </c>
      <c r="J629" s="47"/>
    </row>
    <row r="630" spans="1:10" ht="26.25" hidden="1" customHeight="1">
      <c r="A630" s="32"/>
      <c r="B630" s="105" t="s">
        <v>57</v>
      </c>
      <c r="C630" s="125" t="s">
        <v>58</v>
      </c>
      <c r="D630" s="110"/>
      <c r="E630" s="111"/>
      <c r="F630" s="32" t="s">
        <v>25</v>
      </c>
      <c r="G630" s="91">
        <v>1</v>
      </c>
      <c r="H630" s="32">
        <f t="shared" si="75"/>
        <v>1</v>
      </c>
      <c r="I630" s="91">
        <v>11</v>
      </c>
      <c r="J630" s="47"/>
    </row>
    <row r="631" spans="1:10" ht="12.75" hidden="1" customHeight="1">
      <c r="A631" s="32"/>
      <c r="B631" s="105" t="s">
        <v>59</v>
      </c>
      <c r="C631" s="125" t="s">
        <v>321</v>
      </c>
      <c r="D631" s="110"/>
      <c r="E631" s="111"/>
      <c r="F631" s="32" t="s">
        <v>25</v>
      </c>
      <c r="G631" s="91">
        <v>4</v>
      </c>
      <c r="H631" s="32">
        <f t="shared" si="75"/>
        <v>4</v>
      </c>
      <c r="I631" s="91">
        <v>11</v>
      </c>
      <c r="J631" s="47"/>
    </row>
    <row r="632" spans="1:10" ht="12.75" hidden="1" customHeight="1">
      <c r="A632" s="132">
        <v>3</v>
      </c>
      <c r="B632" s="129" t="s">
        <v>318</v>
      </c>
      <c r="C632" s="128" t="s">
        <v>24</v>
      </c>
      <c r="D632" s="130" t="s">
        <v>424</v>
      </c>
      <c r="E632" s="131"/>
      <c r="F632" s="128" t="s">
        <v>25</v>
      </c>
      <c r="G632" s="132">
        <v>2</v>
      </c>
      <c r="H632" s="131">
        <f t="shared" si="75"/>
        <v>2</v>
      </c>
      <c r="I632" s="91">
        <v>11</v>
      </c>
      <c r="J632" s="47"/>
    </row>
    <row r="633" spans="1:10" ht="12.75" hidden="1" customHeight="1">
      <c r="A633" s="101"/>
      <c r="B633" s="163" t="s">
        <v>326</v>
      </c>
      <c r="C633" s="91" t="s">
        <v>41</v>
      </c>
      <c r="D633" s="116"/>
      <c r="E633" s="32"/>
      <c r="F633" s="32" t="s">
        <v>25</v>
      </c>
      <c r="G633" s="91">
        <v>2</v>
      </c>
      <c r="H633" s="32">
        <f t="shared" ref="H633:H636" si="76">G633*H$632</f>
        <v>4</v>
      </c>
      <c r="I633" s="91">
        <v>11</v>
      </c>
      <c r="J633" s="47"/>
    </row>
    <row r="634" spans="1:10" ht="12.75" hidden="1" customHeight="1">
      <c r="A634" s="101"/>
      <c r="B634" s="105" t="s">
        <v>320</v>
      </c>
      <c r="C634" s="32" t="s">
        <v>49</v>
      </c>
      <c r="D634" s="115"/>
      <c r="E634" s="28"/>
      <c r="F634" s="32" t="s">
        <v>25</v>
      </c>
      <c r="G634" s="91">
        <v>1</v>
      </c>
      <c r="H634" s="32">
        <f t="shared" si="76"/>
        <v>2</v>
      </c>
      <c r="I634" s="91">
        <v>11</v>
      </c>
      <c r="J634" s="47"/>
    </row>
    <row r="635" spans="1:10" ht="12.75" hidden="1" customHeight="1">
      <c r="A635" s="132"/>
      <c r="B635" s="105" t="s">
        <v>55</v>
      </c>
      <c r="C635" s="32" t="s">
        <v>321</v>
      </c>
      <c r="D635" s="110"/>
      <c r="E635" s="111"/>
      <c r="F635" s="32" t="s">
        <v>25</v>
      </c>
      <c r="G635" s="91">
        <v>2</v>
      </c>
      <c r="H635" s="32">
        <f t="shared" si="76"/>
        <v>4</v>
      </c>
      <c r="I635" s="91">
        <v>11</v>
      </c>
      <c r="J635" s="47"/>
    </row>
    <row r="636" spans="1:10" ht="12.75" hidden="1" customHeight="1">
      <c r="A636" s="132"/>
      <c r="B636" s="105" t="s">
        <v>57</v>
      </c>
      <c r="C636" s="125" t="s">
        <v>58</v>
      </c>
      <c r="D636" s="110"/>
      <c r="E636" s="111"/>
      <c r="F636" s="32" t="s">
        <v>25</v>
      </c>
      <c r="G636" s="91">
        <v>1</v>
      </c>
      <c r="H636" s="32">
        <f t="shared" si="76"/>
        <v>2</v>
      </c>
      <c r="I636" s="91">
        <v>11</v>
      </c>
      <c r="J636" s="47"/>
    </row>
    <row r="637" spans="1:10" ht="12.75" hidden="1" customHeight="1">
      <c r="A637" s="132">
        <v>4</v>
      </c>
      <c r="B637" s="129" t="s">
        <v>318</v>
      </c>
      <c r="C637" s="128" t="s">
        <v>24</v>
      </c>
      <c r="D637" s="130" t="s">
        <v>425</v>
      </c>
      <c r="E637" s="131"/>
      <c r="F637" s="128" t="s">
        <v>25</v>
      </c>
      <c r="G637" s="132">
        <v>2</v>
      </c>
      <c r="H637" s="131">
        <f>G637</f>
        <v>2</v>
      </c>
      <c r="I637" s="91">
        <v>11</v>
      </c>
      <c r="J637" s="47"/>
    </row>
    <row r="638" spans="1:10" ht="12.75" hidden="1" customHeight="1">
      <c r="A638" s="101"/>
      <c r="B638" s="163" t="s">
        <v>326</v>
      </c>
      <c r="C638" s="91" t="s">
        <v>43</v>
      </c>
      <c r="D638" s="116"/>
      <c r="E638" s="32"/>
      <c r="F638" s="32" t="s">
        <v>25</v>
      </c>
      <c r="G638" s="91">
        <v>2</v>
      </c>
      <c r="H638" s="32">
        <f t="shared" ref="H638:H641" si="77">G638*H$637</f>
        <v>4</v>
      </c>
      <c r="I638" s="91">
        <v>11</v>
      </c>
      <c r="J638" s="47"/>
    </row>
    <row r="639" spans="1:10" ht="12.75" hidden="1" customHeight="1">
      <c r="A639" s="101"/>
      <c r="B639" s="105" t="s">
        <v>320</v>
      </c>
      <c r="C639" s="32" t="s">
        <v>49</v>
      </c>
      <c r="D639" s="115"/>
      <c r="E639" s="28"/>
      <c r="F639" s="32" t="s">
        <v>25</v>
      </c>
      <c r="G639" s="91">
        <v>1</v>
      </c>
      <c r="H639" s="32">
        <f t="shared" si="77"/>
        <v>2</v>
      </c>
      <c r="I639" s="91">
        <v>11</v>
      </c>
      <c r="J639" s="47"/>
    </row>
    <row r="640" spans="1:10" ht="12.75" hidden="1" customHeight="1">
      <c r="A640" s="132"/>
      <c r="B640" s="105" t="s">
        <v>55</v>
      </c>
      <c r="C640" s="32" t="s">
        <v>321</v>
      </c>
      <c r="D640" s="110"/>
      <c r="E640" s="111"/>
      <c r="F640" s="32" t="s">
        <v>25</v>
      </c>
      <c r="G640" s="91">
        <v>2</v>
      </c>
      <c r="H640" s="32">
        <f t="shared" si="77"/>
        <v>4</v>
      </c>
      <c r="I640" s="91">
        <v>11</v>
      </c>
      <c r="J640" s="47"/>
    </row>
    <row r="641" spans="1:10" ht="12.75" hidden="1" customHeight="1">
      <c r="A641" s="132"/>
      <c r="B641" s="105" t="s">
        <v>57</v>
      </c>
      <c r="C641" s="125" t="s">
        <v>58</v>
      </c>
      <c r="D641" s="110"/>
      <c r="E641" s="111"/>
      <c r="F641" s="32" t="s">
        <v>25</v>
      </c>
      <c r="G641" s="91">
        <v>1</v>
      </c>
      <c r="H641" s="32">
        <f t="shared" si="77"/>
        <v>2</v>
      </c>
      <c r="I641" s="91">
        <v>11</v>
      </c>
      <c r="J641" s="47"/>
    </row>
    <row r="642" spans="1:10" ht="12.75" hidden="1" customHeight="1">
      <c r="A642" s="132">
        <v>5</v>
      </c>
      <c r="B642" s="129" t="s">
        <v>318</v>
      </c>
      <c r="C642" s="128" t="s">
        <v>24</v>
      </c>
      <c r="D642" s="130" t="s">
        <v>426</v>
      </c>
      <c r="E642" s="131"/>
      <c r="F642" s="128" t="s">
        <v>25</v>
      </c>
      <c r="G642" s="132">
        <v>2</v>
      </c>
      <c r="H642" s="131">
        <f>G642</f>
        <v>2</v>
      </c>
      <c r="I642" s="91">
        <v>11</v>
      </c>
      <c r="J642" s="47"/>
    </row>
    <row r="643" spans="1:10" ht="12.75" hidden="1" customHeight="1">
      <c r="A643" s="101"/>
      <c r="B643" s="163" t="s">
        <v>326</v>
      </c>
      <c r="C643" s="91" t="s">
        <v>47</v>
      </c>
      <c r="D643" s="116"/>
      <c r="E643" s="32"/>
      <c r="F643" s="32" t="s">
        <v>25</v>
      </c>
      <c r="G643" s="91">
        <v>1</v>
      </c>
      <c r="H643" s="32">
        <f t="shared" ref="H643:H646" si="78">G643*H$642</f>
        <v>2</v>
      </c>
      <c r="I643" s="91">
        <v>11</v>
      </c>
      <c r="J643" s="47"/>
    </row>
    <row r="644" spans="1:10" ht="12.75" hidden="1" customHeight="1">
      <c r="A644" s="101"/>
      <c r="B644" s="105" t="s">
        <v>320</v>
      </c>
      <c r="C644" s="32" t="s">
        <v>49</v>
      </c>
      <c r="D644" s="115"/>
      <c r="E644" s="28"/>
      <c r="F644" s="32" t="s">
        <v>25</v>
      </c>
      <c r="G644" s="91">
        <v>1</v>
      </c>
      <c r="H644" s="32">
        <f t="shared" si="78"/>
        <v>2</v>
      </c>
      <c r="I644" s="91">
        <v>11</v>
      </c>
      <c r="J644" s="47"/>
    </row>
    <row r="645" spans="1:10" ht="12.75" hidden="1" customHeight="1">
      <c r="A645" s="103"/>
      <c r="B645" s="105" t="s">
        <v>55</v>
      </c>
      <c r="C645" s="32" t="s">
        <v>321</v>
      </c>
      <c r="D645" s="110"/>
      <c r="E645" s="111"/>
      <c r="F645" s="32" t="s">
        <v>25</v>
      </c>
      <c r="G645" s="91">
        <v>2</v>
      </c>
      <c r="H645" s="32">
        <f t="shared" si="78"/>
        <v>4</v>
      </c>
      <c r="I645" s="91">
        <v>11</v>
      </c>
      <c r="J645" s="47"/>
    </row>
    <row r="646" spans="1:10" ht="12.75" hidden="1" customHeight="1">
      <c r="A646" s="103"/>
      <c r="B646" s="105" t="s">
        <v>57</v>
      </c>
      <c r="C646" s="125" t="s">
        <v>58</v>
      </c>
      <c r="D646" s="110"/>
      <c r="E646" s="111"/>
      <c r="F646" s="32" t="s">
        <v>25</v>
      </c>
      <c r="G646" s="91">
        <v>1</v>
      </c>
      <c r="H646" s="32">
        <f t="shared" si="78"/>
        <v>2</v>
      </c>
      <c r="I646" s="91">
        <v>11</v>
      </c>
      <c r="J646" s="47"/>
    </row>
    <row r="647" spans="1:10" ht="12.75" hidden="1" customHeight="1">
      <c r="A647" s="103">
        <v>6</v>
      </c>
      <c r="B647" s="102" t="s">
        <v>318</v>
      </c>
      <c r="C647" s="101" t="s">
        <v>24</v>
      </c>
      <c r="D647" s="114" t="s">
        <v>427</v>
      </c>
      <c r="E647" s="32"/>
      <c r="F647" s="101" t="s">
        <v>25</v>
      </c>
      <c r="G647" s="103">
        <v>4</v>
      </c>
      <c r="H647" s="32">
        <f>G647</f>
        <v>4</v>
      </c>
      <c r="I647" s="91">
        <v>11</v>
      </c>
      <c r="J647" s="47"/>
    </row>
    <row r="648" spans="1:10" ht="12.75" hidden="1" customHeight="1">
      <c r="A648" s="32"/>
      <c r="B648" s="163" t="s">
        <v>320</v>
      </c>
      <c r="C648" s="32" t="s">
        <v>49</v>
      </c>
      <c r="D648" s="115"/>
      <c r="E648" s="28"/>
      <c r="F648" s="32" t="s">
        <v>25</v>
      </c>
      <c r="G648" s="91">
        <v>1</v>
      </c>
      <c r="H648" s="32">
        <f>G648*H647</f>
        <v>4</v>
      </c>
      <c r="I648" s="91">
        <v>11</v>
      </c>
      <c r="J648" s="47"/>
    </row>
    <row r="649" spans="1:10" ht="12.75" hidden="1" customHeight="1">
      <c r="A649" s="103">
        <v>7</v>
      </c>
      <c r="B649" s="85" t="s">
        <v>60</v>
      </c>
      <c r="C649" s="148" t="s">
        <v>56</v>
      </c>
      <c r="D649" s="149"/>
      <c r="E649" s="149"/>
      <c r="F649" s="150" t="s">
        <v>25</v>
      </c>
      <c r="G649" s="151">
        <f>SUMIFS('свод кабелей'!B$12:O$12,'свод кабелей'!B$1:O$1,I649)*2+SUMIFS(H$3:H$983,B$3:B$983,"Пигтейл",I$3:I$983,I649)</f>
        <v>31</v>
      </c>
      <c r="H649" s="150">
        <f t="shared" ref="H649:H655" si="79">G649</f>
        <v>31</v>
      </c>
      <c r="I649" s="91">
        <v>11</v>
      </c>
      <c r="J649" s="47"/>
    </row>
    <row r="650" spans="1:10" ht="12.75" hidden="1" customHeight="1">
      <c r="A650" s="101">
        <f t="shared" ref="A650:A655" si="80">A649+1</f>
        <v>8</v>
      </c>
      <c r="B650" s="120" t="s">
        <v>63</v>
      </c>
      <c r="C650" s="30" t="s">
        <v>64</v>
      </c>
      <c r="D650" s="28"/>
      <c r="E650" s="28"/>
      <c r="F650" s="32" t="s">
        <v>25</v>
      </c>
      <c r="G650" s="161">
        <f>G655-SUMIFS(G$3:G$997,B$3:B$997,"Шкаф ПОН в составе",I$3:I$997,I650)-G651</f>
        <v>10</v>
      </c>
      <c r="H650" s="150">
        <f t="shared" si="79"/>
        <v>10</v>
      </c>
      <c r="I650" s="91">
        <v>11</v>
      </c>
      <c r="J650" s="47"/>
    </row>
    <row r="651" spans="1:10" ht="12.75" hidden="1" customHeight="1">
      <c r="A651" s="101">
        <f t="shared" si="80"/>
        <v>9</v>
      </c>
      <c r="B651" s="120" t="s">
        <v>63</v>
      </c>
      <c r="C651" s="30" t="s">
        <v>65</v>
      </c>
      <c r="D651" s="28"/>
      <c r="E651" s="28"/>
      <c r="F651" s="32" t="s">
        <v>25</v>
      </c>
      <c r="G651" s="91">
        <v>10</v>
      </c>
      <c r="H651" s="150">
        <f t="shared" si="79"/>
        <v>10</v>
      </c>
      <c r="I651" s="91">
        <v>11</v>
      </c>
      <c r="J651" s="47"/>
    </row>
    <row r="652" spans="1:10" ht="18.75" hidden="1" customHeight="1">
      <c r="A652" s="101">
        <f t="shared" si="80"/>
        <v>10</v>
      </c>
      <c r="B652" s="120" t="s">
        <v>66</v>
      </c>
      <c r="C652" s="30" t="s">
        <v>67</v>
      </c>
      <c r="D652" s="28"/>
      <c r="E652" s="28"/>
      <c r="F652" s="32" t="s">
        <v>25</v>
      </c>
      <c r="G652" s="91">
        <f>G650*2+G651*4</f>
        <v>60</v>
      </c>
      <c r="H652" s="150">
        <f t="shared" si="79"/>
        <v>60</v>
      </c>
      <c r="I652" s="91">
        <v>11</v>
      </c>
      <c r="J652" s="47"/>
    </row>
    <row r="653" spans="1:10" ht="12.75" hidden="1" customHeight="1">
      <c r="A653" s="101">
        <f t="shared" si="80"/>
        <v>11</v>
      </c>
      <c r="B653" s="120" t="s">
        <v>68</v>
      </c>
      <c r="C653" s="30" t="s">
        <v>69</v>
      </c>
      <c r="D653" s="28"/>
      <c r="E653" s="28"/>
      <c r="F653" s="32" t="s">
        <v>25</v>
      </c>
      <c r="G653" s="91">
        <f>SUMIFS(G$3:G$997,C$3:C$997,"SNR-24",I$3:I$997,I650)</f>
        <v>11</v>
      </c>
      <c r="H653" s="150">
        <f t="shared" si="79"/>
        <v>11</v>
      </c>
      <c r="I653" s="91">
        <v>11</v>
      </c>
      <c r="J653" s="47"/>
    </row>
    <row r="654" spans="1:10" ht="12.75" hidden="1" customHeight="1">
      <c r="A654" s="101">
        <f t="shared" si="80"/>
        <v>12</v>
      </c>
      <c r="B654" s="121" t="s">
        <v>332</v>
      </c>
      <c r="C654" s="30" t="s">
        <v>71</v>
      </c>
      <c r="D654" s="122"/>
      <c r="E654" s="122"/>
      <c r="F654" s="123" t="s">
        <v>25</v>
      </c>
      <c r="G654" s="162">
        <f>SUMIFS(G$3:G$997,B$3:B$997,"Шкаф ПОН в составе",I$3:I$997,I650)*2+G651*2+G650</f>
        <v>54</v>
      </c>
      <c r="H654" s="150">
        <f t="shared" si="79"/>
        <v>54</v>
      </c>
      <c r="I654" s="91">
        <v>11</v>
      </c>
    </row>
    <row r="655" spans="1:10" ht="12.75" hidden="1" customHeight="1">
      <c r="A655" s="101">
        <f t="shared" si="80"/>
        <v>13</v>
      </c>
      <c r="B655" s="28" t="s">
        <v>72</v>
      </c>
      <c r="C655" s="32"/>
      <c r="D655" s="28"/>
      <c r="E655" s="28"/>
      <c r="F655" s="134" t="s">
        <v>25</v>
      </c>
      <c r="G655" s="91">
        <v>32</v>
      </c>
      <c r="H655" s="150">
        <f t="shared" si="79"/>
        <v>32</v>
      </c>
      <c r="I655" s="91">
        <v>11</v>
      </c>
    </row>
    <row r="656" spans="1:10" ht="12.75" customHeight="1">
      <c r="C656" s="44"/>
    </row>
    <row r="657" spans="3:7" ht="12.75" customHeight="1">
      <c r="C657" s="44"/>
    </row>
    <row r="658" spans="3:7" ht="12.75" customHeight="1">
      <c r="C658" s="44"/>
    </row>
    <row r="659" spans="3:7" ht="12.75" customHeight="1">
      <c r="C659" s="44"/>
      <c r="G659">
        <f>G216+G223+H229</f>
        <v>7</v>
      </c>
    </row>
    <row r="660" spans="3:7" ht="12.75" customHeight="1">
      <c r="C660" s="44"/>
    </row>
    <row r="661" spans="3:7" ht="12.75" customHeight="1">
      <c r="C661" s="44"/>
    </row>
    <row r="662" spans="3:7" ht="12.75" customHeight="1">
      <c r="C662" s="44"/>
    </row>
    <row r="663" spans="3:7" ht="12.75" customHeight="1">
      <c r="C663" s="44"/>
    </row>
    <row r="664" spans="3:7" ht="12.75" customHeight="1">
      <c r="C664" s="44"/>
    </row>
    <row r="665" spans="3:7" ht="12.75" customHeight="1">
      <c r="C665" s="44"/>
    </row>
    <row r="666" spans="3:7" ht="12.75" customHeight="1">
      <c r="C666" s="44"/>
    </row>
    <row r="667" spans="3:7" ht="12.75" customHeight="1">
      <c r="C667" s="44"/>
    </row>
    <row r="668" spans="3:7" ht="12.75" customHeight="1">
      <c r="C668" s="44"/>
    </row>
    <row r="669" spans="3:7" ht="12.75" customHeight="1">
      <c r="C669" s="44"/>
    </row>
    <row r="670" spans="3:7" ht="12.75" customHeight="1">
      <c r="C670" s="44"/>
    </row>
    <row r="671" spans="3:7" ht="12.75" customHeight="1">
      <c r="C671" s="44"/>
    </row>
    <row r="672" spans="3:7" ht="12.75" customHeight="1">
      <c r="C672" s="44"/>
    </row>
    <row r="673" spans="3:3" ht="12.75" customHeight="1">
      <c r="C673" s="44"/>
    </row>
    <row r="674" spans="3:3" ht="12.75" customHeight="1">
      <c r="C674" s="44"/>
    </row>
    <row r="675" spans="3:3" ht="12.75" customHeight="1">
      <c r="C675" s="44"/>
    </row>
    <row r="676" spans="3:3" ht="12.75" customHeight="1">
      <c r="C676" s="44"/>
    </row>
    <row r="677" spans="3:3" ht="12.75" customHeight="1">
      <c r="C677" s="44"/>
    </row>
    <row r="678" spans="3:3" ht="12.75" customHeight="1">
      <c r="C678" s="44"/>
    </row>
    <row r="679" spans="3:3" ht="12.75" customHeight="1">
      <c r="C679" s="44"/>
    </row>
    <row r="680" spans="3:3" ht="12.75" customHeight="1">
      <c r="C680" s="44"/>
    </row>
    <row r="681" spans="3:3" ht="12.75" customHeight="1">
      <c r="C681" s="44"/>
    </row>
    <row r="682" spans="3:3" ht="12.75" customHeight="1">
      <c r="C682" s="44"/>
    </row>
    <row r="683" spans="3:3" ht="12.75" customHeight="1">
      <c r="C683" s="44"/>
    </row>
    <row r="684" spans="3:3" ht="12.75" customHeight="1">
      <c r="C684" s="44"/>
    </row>
    <row r="685" spans="3:3" ht="12.75" customHeight="1">
      <c r="C685" s="44"/>
    </row>
    <row r="686" spans="3:3" ht="12.75" customHeight="1">
      <c r="C686" s="44"/>
    </row>
    <row r="687" spans="3:3" ht="12.75" customHeight="1">
      <c r="C687" s="44"/>
    </row>
    <row r="688" spans="3:3" ht="12.75" customHeight="1">
      <c r="C688" s="44"/>
    </row>
    <row r="689" spans="3:3" ht="12.75" customHeight="1">
      <c r="C689" s="44"/>
    </row>
    <row r="690" spans="3:3" ht="12.75" customHeight="1">
      <c r="C690" s="44"/>
    </row>
    <row r="691" spans="3:3" ht="12.75" customHeight="1">
      <c r="C691" s="44"/>
    </row>
    <row r="692" spans="3:3" ht="12.75" customHeight="1">
      <c r="C692" s="44"/>
    </row>
    <row r="693" spans="3:3" ht="12.75" customHeight="1">
      <c r="C693" s="44"/>
    </row>
    <row r="694" spans="3:3" ht="12.75" customHeight="1">
      <c r="C694" s="44"/>
    </row>
    <row r="695" spans="3:3" ht="12.75" customHeight="1">
      <c r="C695" s="44"/>
    </row>
    <row r="696" spans="3:3" ht="12.75" customHeight="1">
      <c r="C696" s="44"/>
    </row>
    <row r="697" spans="3:3" ht="12.75" customHeight="1">
      <c r="C697" s="44"/>
    </row>
    <row r="698" spans="3:3" ht="12.75" customHeight="1">
      <c r="C698" s="44"/>
    </row>
    <row r="699" spans="3:3" ht="12.75" customHeight="1">
      <c r="C699" s="44"/>
    </row>
    <row r="700" spans="3:3" ht="12.75" customHeight="1">
      <c r="C700" s="44"/>
    </row>
    <row r="701" spans="3:3" ht="12.75" customHeight="1">
      <c r="C701" s="44"/>
    </row>
    <row r="702" spans="3:3" ht="12.75" customHeight="1">
      <c r="C702" s="44"/>
    </row>
    <row r="703" spans="3:3" ht="12.75" customHeight="1">
      <c r="C703" s="44"/>
    </row>
    <row r="704" spans="3:3" ht="12.75" customHeight="1">
      <c r="C704" s="44"/>
    </row>
    <row r="705" spans="3:3" ht="12.75" customHeight="1">
      <c r="C705" s="44"/>
    </row>
    <row r="706" spans="3:3" ht="12.75" customHeight="1">
      <c r="C706" s="44"/>
    </row>
    <row r="707" spans="3:3" ht="12.75" customHeight="1">
      <c r="C707" s="44"/>
    </row>
    <row r="708" spans="3:3" ht="12.75" customHeight="1">
      <c r="C708" s="44"/>
    </row>
    <row r="709" spans="3:3" ht="12.75" customHeight="1">
      <c r="C709" s="44"/>
    </row>
    <row r="710" spans="3:3" ht="12.75" customHeight="1">
      <c r="C710" s="44"/>
    </row>
    <row r="711" spans="3:3" ht="12.75" customHeight="1">
      <c r="C711" s="44"/>
    </row>
    <row r="712" spans="3:3" ht="12.75" customHeight="1">
      <c r="C712" s="44"/>
    </row>
    <row r="713" spans="3:3" ht="12.75" customHeight="1">
      <c r="C713" s="44"/>
    </row>
    <row r="714" spans="3:3" ht="12.75" customHeight="1">
      <c r="C714" s="44"/>
    </row>
    <row r="715" spans="3:3" ht="12.75" customHeight="1">
      <c r="C715" s="44"/>
    </row>
    <row r="716" spans="3:3" ht="12.75" customHeight="1">
      <c r="C716" s="44"/>
    </row>
    <row r="717" spans="3:3" ht="12.75" customHeight="1">
      <c r="C717" s="44"/>
    </row>
    <row r="718" spans="3:3" ht="12.75" customHeight="1">
      <c r="C718" s="44"/>
    </row>
    <row r="719" spans="3:3" ht="12.75" customHeight="1">
      <c r="C719" s="44"/>
    </row>
    <row r="720" spans="3:3" ht="12.75" customHeight="1">
      <c r="C720" s="44"/>
    </row>
    <row r="721" spans="3:3" ht="12.75" customHeight="1">
      <c r="C721" s="44"/>
    </row>
    <row r="722" spans="3:3" ht="12.75" customHeight="1">
      <c r="C722" s="44"/>
    </row>
    <row r="723" spans="3:3" ht="12.75" customHeight="1">
      <c r="C723" s="44"/>
    </row>
    <row r="724" spans="3:3" ht="12.75" customHeight="1">
      <c r="C724" s="44"/>
    </row>
    <row r="725" spans="3:3" ht="12.75" customHeight="1">
      <c r="C725" s="44"/>
    </row>
    <row r="726" spans="3:3" ht="12.75" customHeight="1">
      <c r="C726" s="44"/>
    </row>
    <row r="727" spans="3:3" ht="12.75" customHeight="1">
      <c r="C727" s="44"/>
    </row>
    <row r="728" spans="3:3" ht="12.75" customHeight="1">
      <c r="C728" s="44"/>
    </row>
    <row r="729" spans="3:3" ht="12.75" customHeight="1">
      <c r="C729" s="44"/>
    </row>
    <row r="730" spans="3:3" ht="12.75" customHeight="1">
      <c r="C730" s="44"/>
    </row>
    <row r="731" spans="3:3" ht="12.75" customHeight="1">
      <c r="C731" s="44"/>
    </row>
    <row r="732" spans="3:3" ht="12.75" customHeight="1">
      <c r="C732" s="44"/>
    </row>
    <row r="733" spans="3:3" ht="12.75" customHeight="1">
      <c r="C733" s="44"/>
    </row>
    <row r="734" spans="3:3" ht="12.75" customHeight="1">
      <c r="C734" s="44"/>
    </row>
    <row r="735" spans="3:3" ht="12.75" customHeight="1">
      <c r="C735" s="44"/>
    </row>
    <row r="736" spans="3:3" ht="12.75" customHeight="1">
      <c r="C736" s="44"/>
    </row>
    <row r="737" spans="3:3" ht="12.75" customHeight="1">
      <c r="C737" s="44"/>
    </row>
    <row r="738" spans="3:3" ht="12.75" customHeight="1">
      <c r="C738" s="44"/>
    </row>
    <row r="739" spans="3:3" ht="12.75" customHeight="1">
      <c r="C739" s="44"/>
    </row>
    <row r="740" spans="3:3" ht="12.75" customHeight="1">
      <c r="C740" s="44"/>
    </row>
    <row r="741" spans="3:3" ht="12.75" customHeight="1">
      <c r="C741" s="44"/>
    </row>
    <row r="742" spans="3:3" ht="12.75" customHeight="1">
      <c r="C742" s="44"/>
    </row>
    <row r="743" spans="3:3" ht="12.75" customHeight="1">
      <c r="C743" s="44"/>
    </row>
    <row r="744" spans="3:3" ht="12.75" customHeight="1">
      <c r="C744" s="44"/>
    </row>
    <row r="745" spans="3:3" ht="12.75" customHeight="1">
      <c r="C745" s="44"/>
    </row>
    <row r="746" spans="3:3" ht="12.75" customHeight="1">
      <c r="C746" s="44"/>
    </row>
    <row r="747" spans="3:3" ht="12.75" customHeight="1">
      <c r="C747" s="44"/>
    </row>
    <row r="748" spans="3:3" ht="12.75" customHeight="1">
      <c r="C748" s="44"/>
    </row>
    <row r="749" spans="3:3" ht="12.75" customHeight="1">
      <c r="C749" s="44"/>
    </row>
    <row r="750" spans="3:3" ht="12.75" customHeight="1">
      <c r="C750" s="44"/>
    </row>
    <row r="751" spans="3:3" ht="12.75" customHeight="1">
      <c r="C751" s="44"/>
    </row>
    <row r="752" spans="3:3" ht="12.75" customHeight="1">
      <c r="C752" s="44"/>
    </row>
    <row r="753" spans="3:3" ht="12.75" customHeight="1">
      <c r="C753" s="44"/>
    </row>
    <row r="754" spans="3:3" ht="12.75" customHeight="1">
      <c r="C754" s="44"/>
    </row>
    <row r="755" spans="3:3" ht="12.75" customHeight="1">
      <c r="C755" s="44"/>
    </row>
    <row r="756" spans="3:3" ht="12.75" customHeight="1">
      <c r="C756" s="44"/>
    </row>
    <row r="757" spans="3:3" ht="12.75" customHeight="1">
      <c r="C757" s="44"/>
    </row>
    <row r="758" spans="3:3" ht="12.75" customHeight="1">
      <c r="C758" s="44"/>
    </row>
    <row r="759" spans="3:3" ht="12.75" customHeight="1">
      <c r="C759" s="44"/>
    </row>
    <row r="760" spans="3:3" ht="12.75" customHeight="1">
      <c r="C760" s="44"/>
    </row>
    <row r="761" spans="3:3" ht="12.75" customHeight="1">
      <c r="C761" s="44"/>
    </row>
    <row r="762" spans="3:3" ht="12.75" customHeight="1">
      <c r="C762" s="44"/>
    </row>
    <row r="763" spans="3:3" ht="12.75" customHeight="1">
      <c r="C763" s="44"/>
    </row>
    <row r="764" spans="3:3" ht="12.75" customHeight="1">
      <c r="C764" s="44"/>
    </row>
    <row r="765" spans="3:3" ht="12.75" customHeight="1">
      <c r="C765" s="44"/>
    </row>
    <row r="766" spans="3:3" ht="12.75" customHeight="1">
      <c r="C766" s="44"/>
    </row>
    <row r="767" spans="3:3" ht="12.75" customHeight="1">
      <c r="C767" s="44"/>
    </row>
    <row r="768" spans="3:3" ht="12.75" customHeight="1">
      <c r="C768" s="44"/>
    </row>
    <row r="769" spans="3:3" ht="12.75" customHeight="1">
      <c r="C769" s="44"/>
    </row>
    <row r="770" spans="3:3" ht="12.75" customHeight="1">
      <c r="C770" s="44"/>
    </row>
    <row r="771" spans="3:3" ht="12.75" customHeight="1">
      <c r="C771" s="44"/>
    </row>
    <row r="772" spans="3:3" ht="12.75" customHeight="1">
      <c r="C772" s="44"/>
    </row>
    <row r="773" spans="3:3" ht="12.75" customHeight="1">
      <c r="C773" s="44"/>
    </row>
    <row r="774" spans="3:3" ht="12.75" customHeight="1">
      <c r="C774" s="44"/>
    </row>
    <row r="775" spans="3:3" ht="12.75" customHeight="1">
      <c r="C775" s="44"/>
    </row>
    <row r="776" spans="3:3" ht="12.75" customHeight="1">
      <c r="C776" s="44"/>
    </row>
    <row r="777" spans="3:3" ht="12.75" customHeight="1">
      <c r="C777" s="44"/>
    </row>
    <row r="778" spans="3:3" ht="12.75" customHeight="1">
      <c r="C778" s="44"/>
    </row>
    <row r="779" spans="3:3" ht="12.75" customHeight="1">
      <c r="C779" s="44"/>
    </row>
    <row r="780" spans="3:3" ht="12.75" customHeight="1">
      <c r="C780" s="44"/>
    </row>
    <row r="781" spans="3:3" ht="12.75" customHeight="1">
      <c r="C781" s="44"/>
    </row>
    <row r="782" spans="3:3" ht="12.75" customHeight="1">
      <c r="C782" s="44"/>
    </row>
    <row r="783" spans="3:3" ht="12.75" customHeight="1">
      <c r="C783" s="44"/>
    </row>
    <row r="784" spans="3:3" ht="12.75" customHeight="1">
      <c r="C784" s="44"/>
    </row>
    <row r="785" spans="3:3" ht="12.75" customHeight="1">
      <c r="C785" s="44"/>
    </row>
    <row r="786" spans="3:3" ht="12.75" customHeight="1">
      <c r="C786" s="44"/>
    </row>
    <row r="787" spans="3:3" ht="12.75" customHeight="1">
      <c r="C787" s="44"/>
    </row>
    <row r="788" spans="3:3" ht="12.75" customHeight="1">
      <c r="C788" s="44"/>
    </row>
    <row r="789" spans="3:3" ht="12.75" customHeight="1">
      <c r="C789" s="44"/>
    </row>
    <row r="790" spans="3:3" ht="12.75" customHeight="1">
      <c r="C790" s="44"/>
    </row>
    <row r="791" spans="3:3" ht="12.75" customHeight="1">
      <c r="C791" s="44"/>
    </row>
    <row r="792" spans="3:3" ht="12.75" customHeight="1">
      <c r="C792" s="44"/>
    </row>
    <row r="793" spans="3:3" ht="12.75" customHeight="1">
      <c r="C793" s="44"/>
    </row>
    <row r="794" spans="3:3" ht="12.75" customHeight="1">
      <c r="C794" s="44"/>
    </row>
    <row r="795" spans="3:3" ht="12.75" customHeight="1">
      <c r="C795" s="44"/>
    </row>
    <row r="796" spans="3:3" ht="12.75" customHeight="1">
      <c r="C796" s="44"/>
    </row>
    <row r="797" spans="3:3" ht="12.75" customHeight="1">
      <c r="C797" s="44"/>
    </row>
    <row r="798" spans="3:3" ht="12.75" customHeight="1">
      <c r="C798" s="44"/>
    </row>
    <row r="799" spans="3:3" ht="12.75" customHeight="1">
      <c r="C799" s="44"/>
    </row>
    <row r="800" spans="3:3" ht="12.75" customHeight="1">
      <c r="C800" s="44"/>
    </row>
    <row r="801" spans="3:3" ht="12.75" customHeight="1">
      <c r="C801" s="44"/>
    </row>
    <row r="802" spans="3:3" ht="12.75" customHeight="1">
      <c r="C802" s="44"/>
    </row>
    <row r="803" spans="3:3" ht="12.75" customHeight="1">
      <c r="C803" s="44"/>
    </row>
    <row r="804" spans="3:3" ht="12.75" customHeight="1">
      <c r="C804" s="44"/>
    </row>
    <row r="805" spans="3:3" ht="12.75" customHeight="1">
      <c r="C805" s="44"/>
    </row>
    <row r="806" spans="3:3" ht="12.75" customHeight="1">
      <c r="C806" s="44"/>
    </row>
    <row r="807" spans="3:3" ht="12.75" customHeight="1">
      <c r="C807" s="44"/>
    </row>
    <row r="808" spans="3:3" ht="12.75" customHeight="1">
      <c r="C808" s="44"/>
    </row>
    <row r="809" spans="3:3" ht="12.75" customHeight="1">
      <c r="C809" s="44"/>
    </row>
    <row r="810" spans="3:3" ht="12.75" customHeight="1">
      <c r="C810" s="44"/>
    </row>
    <row r="811" spans="3:3" ht="12.75" customHeight="1">
      <c r="C811" s="44"/>
    </row>
    <row r="812" spans="3:3" ht="12.75" customHeight="1">
      <c r="C812" s="44"/>
    </row>
    <row r="813" spans="3:3" ht="12.75" customHeight="1">
      <c r="C813" s="44"/>
    </row>
    <row r="814" spans="3:3" ht="12.75" customHeight="1">
      <c r="C814" s="44"/>
    </row>
    <row r="815" spans="3:3" ht="12.75" customHeight="1">
      <c r="C815" s="44"/>
    </row>
    <row r="816" spans="3:3" ht="12.75" customHeight="1">
      <c r="C816" s="44"/>
    </row>
    <row r="817" spans="3:3" ht="12.75" customHeight="1">
      <c r="C817" s="44"/>
    </row>
    <row r="818" spans="3:3" ht="12.75" customHeight="1">
      <c r="C818" s="44"/>
    </row>
    <row r="819" spans="3:3" ht="12.75" customHeight="1">
      <c r="C819" s="44"/>
    </row>
    <row r="820" spans="3:3" ht="12.75" customHeight="1">
      <c r="C820" s="44"/>
    </row>
    <row r="821" spans="3:3" ht="12.75" customHeight="1">
      <c r="C821" s="44"/>
    </row>
    <row r="822" spans="3:3" ht="12.75" customHeight="1">
      <c r="C822" s="44"/>
    </row>
    <row r="823" spans="3:3" ht="12.75" customHeight="1">
      <c r="C823" s="44"/>
    </row>
    <row r="824" spans="3:3" ht="12.75" customHeight="1">
      <c r="C824" s="44"/>
    </row>
    <row r="825" spans="3:3" ht="12.75" customHeight="1">
      <c r="C825" s="44"/>
    </row>
    <row r="826" spans="3:3" ht="12.75" customHeight="1">
      <c r="C826" s="44"/>
    </row>
    <row r="827" spans="3:3" ht="12.75" customHeight="1">
      <c r="C827" s="44"/>
    </row>
    <row r="828" spans="3:3" ht="12.75" customHeight="1">
      <c r="C828" s="44"/>
    </row>
    <row r="829" spans="3:3" ht="12.75" customHeight="1">
      <c r="C829" s="44"/>
    </row>
    <row r="830" spans="3:3" ht="12.75" customHeight="1">
      <c r="C830" s="44"/>
    </row>
    <row r="831" spans="3:3" ht="12.75" customHeight="1">
      <c r="C831" s="44"/>
    </row>
    <row r="832" spans="3:3" ht="12.75" customHeight="1">
      <c r="C832" s="44"/>
    </row>
    <row r="833" spans="3:3" ht="12.75" customHeight="1">
      <c r="C833" s="44"/>
    </row>
    <row r="834" spans="3:3" ht="12.75" customHeight="1">
      <c r="C834" s="44"/>
    </row>
    <row r="835" spans="3:3" ht="12.75" customHeight="1">
      <c r="C835" s="44"/>
    </row>
    <row r="836" spans="3:3" ht="12.75" customHeight="1">
      <c r="C836" s="44"/>
    </row>
    <row r="837" spans="3:3" ht="12.75" customHeight="1">
      <c r="C837" s="44"/>
    </row>
    <row r="838" spans="3:3" ht="12.75" customHeight="1">
      <c r="C838" s="44"/>
    </row>
    <row r="839" spans="3:3" ht="12.75" customHeight="1">
      <c r="C839" s="44"/>
    </row>
    <row r="840" spans="3:3" ht="12.75" customHeight="1">
      <c r="C840" s="44"/>
    </row>
    <row r="841" spans="3:3" ht="12.75" customHeight="1">
      <c r="C841" s="44"/>
    </row>
    <row r="842" spans="3:3" ht="12.75" customHeight="1">
      <c r="C842" s="44"/>
    </row>
    <row r="843" spans="3:3" ht="12.75" customHeight="1">
      <c r="C843" s="44"/>
    </row>
    <row r="844" spans="3:3" ht="12.75" customHeight="1">
      <c r="C844" s="44"/>
    </row>
    <row r="845" spans="3:3" ht="12.75" customHeight="1">
      <c r="C845" s="44"/>
    </row>
    <row r="846" spans="3:3" ht="12.75" customHeight="1">
      <c r="C846" s="44"/>
    </row>
    <row r="847" spans="3:3" ht="12.75" customHeight="1">
      <c r="C847" s="44"/>
    </row>
    <row r="848" spans="3:3" ht="12.75" customHeight="1">
      <c r="C848" s="44"/>
    </row>
    <row r="849" spans="3:3" ht="12.75" customHeight="1">
      <c r="C849" s="44"/>
    </row>
    <row r="850" spans="3:3" ht="12.75" customHeight="1">
      <c r="C850" s="44"/>
    </row>
    <row r="851" spans="3:3" ht="12.75" customHeight="1">
      <c r="C851" s="44"/>
    </row>
    <row r="852" spans="3:3" ht="12.75" customHeight="1">
      <c r="C852" s="44"/>
    </row>
    <row r="853" spans="3:3" ht="12.75" customHeight="1">
      <c r="C853" s="44"/>
    </row>
    <row r="854" spans="3:3" ht="12.75" customHeight="1">
      <c r="C854" s="44"/>
    </row>
    <row r="855" spans="3:3" ht="12.75" customHeight="1">
      <c r="C855" s="44"/>
    </row>
    <row r="856" spans="3:3" ht="12.75" customHeight="1">
      <c r="C856" s="44"/>
    </row>
  </sheetData>
  <autoFilter ref="A3:Z655" xr:uid="{00000000-0009-0000-0000-000004000000}">
    <filterColumn colId="8">
      <filters>
        <filter val="3"/>
      </filters>
    </filterColumn>
  </autoFilter>
  <customSheetViews>
    <customSheetView guid="{9332F6C9-DE87-4BFE-99D4-8538BE0A302F}" filter="1" showAutoFilter="1">
      <pageMargins left="0.7" right="0.7" top="0.75" bottom="0.75" header="0.3" footer="0.3"/>
      <autoFilter ref="A3:Z653" xr:uid="{00000000-0000-0000-0000-000000000000}"/>
    </customSheetView>
    <customSheetView guid="{847AB5C6-8C4C-4980-B0F5-7E98E9DB2F81}" filter="1" showAutoFilter="1">
      <pageMargins left="0.7" right="0.7" top="0.75" bottom="0.75" header="0.3" footer="0.3"/>
      <autoFilter ref="A3:Z653" xr:uid="{00000000-0000-0000-0000-000000000000}"/>
    </customSheetView>
  </customSheetViews>
  <pageMargins left="0.7" right="0.7" top="0.75" bottom="0.75" header="0" footer="0"/>
  <pageSetup paperSize="9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3:G56"/>
  <sheetViews>
    <sheetView workbookViewId="0">
      <selection activeCell="J47" sqref="J47"/>
    </sheetView>
  </sheetViews>
  <sheetFormatPr defaultColWidth="12.5703125" defaultRowHeight="15" customHeight="1"/>
  <cols>
    <col min="1" max="1" width="4.7109375" customWidth="1"/>
    <col min="2" max="2" width="35.7109375" bestFit="1" customWidth="1"/>
    <col min="3" max="3" width="12.42578125" customWidth="1"/>
    <col min="4" max="4" width="7.5703125" customWidth="1"/>
    <col min="5" max="5" width="14.28515625" bestFit="1" customWidth="1"/>
    <col min="6" max="6" width="16.140625" customWidth="1"/>
  </cols>
  <sheetData>
    <row r="3" spans="1:7" ht="12.75">
      <c r="A3" s="192" t="s">
        <v>18</v>
      </c>
      <c r="B3" s="193" t="s">
        <v>19</v>
      </c>
      <c r="C3" s="193" t="s">
        <v>20</v>
      </c>
      <c r="D3" s="193" t="s">
        <v>21</v>
      </c>
      <c r="E3" s="198" t="s">
        <v>428</v>
      </c>
      <c r="F3" s="198" t="s">
        <v>429</v>
      </c>
      <c r="G3" s="198" t="s">
        <v>430</v>
      </c>
    </row>
    <row r="4" spans="1:7" ht="12.75">
      <c r="A4" s="191"/>
      <c r="B4" s="191"/>
      <c r="C4" s="191"/>
      <c r="D4" s="191"/>
      <c r="E4" s="191"/>
      <c r="F4" s="191"/>
      <c r="G4" s="191"/>
    </row>
    <row r="5" spans="1:7" ht="15" customHeight="1">
      <c r="A5" s="11">
        <v>1</v>
      </c>
      <c r="B5" s="12" t="s">
        <v>23</v>
      </c>
      <c r="C5" s="11" t="s">
        <v>24</v>
      </c>
      <c r="D5" s="11" t="s">
        <v>25</v>
      </c>
      <c r="E5" s="164">
        <v>197</v>
      </c>
      <c r="F5" s="165">
        <v>11023</v>
      </c>
      <c r="G5" s="166">
        <f t="shared" ref="G5:G48" si="0">E5*F5</f>
        <v>2171531</v>
      </c>
    </row>
    <row r="6" spans="1:7" ht="15" customHeight="1">
      <c r="A6" s="11">
        <f t="shared" ref="A6:A24" si="1">A5+1</f>
        <v>2</v>
      </c>
      <c r="B6" s="12" t="s">
        <v>26</v>
      </c>
      <c r="C6" s="14" t="s">
        <v>27</v>
      </c>
      <c r="D6" s="11" t="s">
        <v>25</v>
      </c>
      <c r="E6" s="164">
        <v>10</v>
      </c>
      <c r="F6" s="165">
        <v>24318</v>
      </c>
      <c r="G6" s="166">
        <f t="shared" si="0"/>
        <v>243180</v>
      </c>
    </row>
    <row r="7" spans="1:7" ht="15" customHeight="1">
      <c r="A7" s="11">
        <f t="shared" si="1"/>
        <v>3</v>
      </c>
      <c r="B7" s="15" t="s">
        <v>28</v>
      </c>
      <c r="C7" s="16" t="s">
        <v>29</v>
      </c>
      <c r="D7" s="11" t="s">
        <v>25</v>
      </c>
      <c r="E7" s="164">
        <v>3</v>
      </c>
      <c r="F7" s="165">
        <v>4543</v>
      </c>
      <c r="G7" s="166">
        <f t="shared" si="0"/>
        <v>13629</v>
      </c>
    </row>
    <row r="8" spans="1:7" ht="15" customHeight="1">
      <c r="A8" s="11">
        <f t="shared" si="1"/>
        <v>4</v>
      </c>
      <c r="B8" s="15" t="s">
        <v>28</v>
      </c>
      <c r="C8" s="16" t="s">
        <v>30</v>
      </c>
      <c r="D8" s="11" t="s">
        <v>25</v>
      </c>
      <c r="E8" s="164">
        <v>5</v>
      </c>
      <c r="F8" s="165">
        <v>4543</v>
      </c>
      <c r="G8" s="166">
        <f t="shared" si="0"/>
        <v>22715</v>
      </c>
    </row>
    <row r="9" spans="1:7" ht="15" customHeight="1">
      <c r="A9" s="11">
        <f t="shared" si="1"/>
        <v>5</v>
      </c>
      <c r="B9" s="15" t="s">
        <v>28</v>
      </c>
      <c r="C9" s="16" t="s">
        <v>31</v>
      </c>
      <c r="D9" s="11" t="s">
        <v>25</v>
      </c>
      <c r="E9" s="164">
        <v>10</v>
      </c>
      <c r="F9" s="165">
        <v>4543</v>
      </c>
      <c r="G9" s="166">
        <f t="shared" si="0"/>
        <v>45430</v>
      </c>
    </row>
    <row r="10" spans="1:7" ht="15" customHeight="1">
      <c r="A10" s="11">
        <f t="shared" si="1"/>
        <v>6</v>
      </c>
      <c r="B10" s="15" t="s">
        <v>28</v>
      </c>
      <c r="C10" s="16" t="s">
        <v>32</v>
      </c>
      <c r="D10" s="11" t="s">
        <v>25</v>
      </c>
      <c r="E10" s="164">
        <v>3</v>
      </c>
      <c r="F10" s="165">
        <v>4543</v>
      </c>
      <c r="G10" s="166">
        <f t="shared" si="0"/>
        <v>13629</v>
      </c>
    </row>
    <row r="11" spans="1:7" ht="15" customHeight="1">
      <c r="A11" s="11">
        <f t="shared" si="1"/>
        <v>7</v>
      </c>
      <c r="B11" s="15" t="s">
        <v>28</v>
      </c>
      <c r="C11" s="16" t="s">
        <v>33</v>
      </c>
      <c r="D11" s="11" t="s">
        <v>25</v>
      </c>
      <c r="E11" s="164">
        <v>22</v>
      </c>
      <c r="F11" s="165">
        <v>4543</v>
      </c>
      <c r="G11" s="166">
        <f t="shared" si="0"/>
        <v>99946</v>
      </c>
    </row>
    <row r="12" spans="1:7" ht="15" customHeight="1">
      <c r="A12" s="11">
        <f t="shared" si="1"/>
        <v>8</v>
      </c>
      <c r="B12" s="15" t="s">
        <v>28</v>
      </c>
      <c r="C12" s="16" t="s">
        <v>34</v>
      </c>
      <c r="D12" s="11" t="s">
        <v>25</v>
      </c>
      <c r="E12" s="164">
        <v>8</v>
      </c>
      <c r="F12" s="165">
        <v>4543</v>
      </c>
      <c r="G12" s="166">
        <f t="shared" si="0"/>
        <v>36344</v>
      </c>
    </row>
    <row r="13" spans="1:7" ht="15" customHeight="1">
      <c r="A13" s="11">
        <f t="shared" si="1"/>
        <v>9</v>
      </c>
      <c r="B13" s="15" t="s">
        <v>28</v>
      </c>
      <c r="C13" s="16" t="s">
        <v>35</v>
      </c>
      <c r="D13" s="11" t="s">
        <v>25</v>
      </c>
      <c r="E13" s="164">
        <v>17</v>
      </c>
      <c r="F13" s="165">
        <v>4543</v>
      </c>
      <c r="G13" s="166">
        <f t="shared" si="0"/>
        <v>77231</v>
      </c>
    </row>
    <row r="14" spans="1:7" ht="15" customHeight="1">
      <c r="A14" s="11">
        <f t="shared" si="1"/>
        <v>10</v>
      </c>
      <c r="B14" s="15" t="s">
        <v>28</v>
      </c>
      <c r="C14" s="16" t="s">
        <v>36</v>
      </c>
      <c r="D14" s="11" t="s">
        <v>25</v>
      </c>
      <c r="E14" s="164">
        <v>6</v>
      </c>
      <c r="F14" s="165">
        <v>4543</v>
      </c>
      <c r="G14" s="166">
        <f t="shared" si="0"/>
        <v>27258</v>
      </c>
    </row>
    <row r="15" spans="1:7" ht="15" customHeight="1">
      <c r="A15" s="11">
        <f t="shared" si="1"/>
        <v>11</v>
      </c>
      <c r="B15" s="15" t="s">
        <v>28</v>
      </c>
      <c r="C15" s="16" t="s">
        <v>37</v>
      </c>
      <c r="D15" s="11" t="s">
        <v>25</v>
      </c>
      <c r="E15" s="164">
        <v>35</v>
      </c>
      <c r="F15" s="165">
        <v>4543</v>
      </c>
      <c r="G15" s="166">
        <f t="shared" si="0"/>
        <v>159005</v>
      </c>
    </row>
    <row r="16" spans="1:7" ht="15" customHeight="1">
      <c r="A16" s="11">
        <f t="shared" si="1"/>
        <v>12</v>
      </c>
      <c r="B16" s="12" t="s">
        <v>38</v>
      </c>
      <c r="C16" s="11" t="s">
        <v>39</v>
      </c>
      <c r="D16" s="11" t="s">
        <v>25</v>
      </c>
      <c r="E16" s="164">
        <v>1</v>
      </c>
      <c r="F16" s="165">
        <v>7288</v>
      </c>
      <c r="G16" s="166">
        <f t="shared" si="0"/>
        <v>7288</v>
      </c>
    </row>
    <row r="17" spans="1:7" ht="15" customHeight="1">
      <c r="A17" s="11">
        <f t="shared" si="1"/>
        <v>13</v>
      </c>
      <c r="B17" s="12" t="s">
        <v>38</v>
      </c>
      <c r="C17" s="11" t="s">
        <v>40</v>
      </c>
      <c r="D17" s="11" t="s">
        <v>25</v>
      </c>
      <c r="E17" s="164">
        <v>6</v>
      </c>
      <c r="F17" s="165">
        <v>7288</v>
      </c>
      <c r="G17" s="166">
        <f t="shared" si="0"/>
        <v>43728</v>
      </c>
    </row>
    <row r="18" spans="1:7" ht="15" customHeight="1">
      <c r="A18" s="11">
        <f t="shared" si="1"/>
        <v>14</v>
      </c>
      <c r="B18" s="12" t="s">
        <v>38</v>
      </c>
      <c r="C18" s="11" t="s">
        <v>41</v>
      </c>
      <c r="D18" s="11" t="s">
        <v>25</v>
      </c>
      <c r="E18" s="164">
        <v>15</v>
      </c>
      <c r="F18" s="165">
        <v>7288</v>
      </c>
      <c r="G18" s="166">
        <f t="shared" si="0"/>
        <v>109320</v>
      </c>
    </row>
    <row r="19" spans="1:7" ht="15" customHeight="1">
      <c r="A19" s="11">
        <f t="shared" si="1"/>
        <v>15</v>
      </c>
      <c r="B19" s="12" t="s">
        <v>38</v>
      </c>
      <c r="C19" s="11" t="s">
        <v>42</v>
      </c>
      <c r="D19" s="11" t="s">
        <v>25</v>
      </c>
      <c r="E19" s="164">
        <v>0</v>
      </c>
      <c r="F19" s="165">
        <v>7288</v>
      </c>
      <c r="G19" s="166">
        <f t="shared" si="0"/>
        <v>0</v>
      </c>
    </row>
    <row r="20" spans="1:7" ht="15" customHeight="1">
      <c r="A20" s="11">
        <f t="shared" si="1"/>
        <v>16</v>
      </c>
      <c r="B20" s="12" t="s">
        <v>38</v>
      </c>
      <c r="C20" s="11" t="s">
        <v>43</v>
      </c>
      <c r="D20" s="11" t="s">
        <v>25</v>
      </c>
      <c r="E20" s="164">
        <v>29</v>
      </c>
      <c r="F20" s="165">
        <v>7288</v>
      </c>
      <c r="G20" s="166">
        <f t="shared" si="0"/>
        <v>211352</v>
      </c>
    </row>
    <row r="21" spans="1:7" ht="15" customHeight="1">
      <c r="A21" s="11">
        <f t="shared" si="1"/>
        <v>17</v>
      </c>
      <c r="B21" s="12" t="s">
        <v>38</v>
      </c>
      <c r="C21" s="11" t="s">
        <v>44</v>
      </c>
      <c r="D21" s="11" t="s">
        <v>25</v>
      </c>
      <c r="E21" s="164">
        <v>0</v>
      </c>
      <c r="F21" s="165">
        <v>7288</v>
      </c>
      <c r="G21" s="166">
        <f t="shared" si="0"/>
        <v>0</v>
      </c>
    </row>
    <row r="22" spans="1:7" ht="15" customHeight="1">
      <c r="A22" s="11">
        <f t="shared" si="1"/>
        <v>18</v>
      </c>
      <c r="B22" s="12" t="s">
        <v>38</v>
      </c>
      <c r="C22" s="11" t="s">
        <v>45</v>
      </c>
      <c r="D22" s="11" t="s">
        <v>25</v>
      </c>
      <c r="E22" s="164">
        <v>0</v>
      </c>
      <c r="F22" s="165">
        <v>7288</v>
      </c>
      <c r="G22" s="166">
        <f t="shared" si="0"/>
        <v>0</v>
      </c>
    </row>
    <row r="23" spans="1:7" ht="15" customHeight="1">
      <c r="A23" s="11">
        <f t="shared" si="1"/>
        <v>19</v>
      </c>
      <c r="B23" s="12" t="s">
        <v>38</v>
      </c>
      <c r="C23" s="11" t="s">
        <v>46</v>
      </c>
      <c r="D23" s="11" t="s">
        <v>25</v>
      </c>
      <c r="E23" s="164">
        <v>0</v>
      </c>
      <c r="F23" s="165">
        <v>7288</v>
      </c>
      <c r="G23" s="166">
        <f t="shared" si="0"/>
        <v>0</v>
      </c>
    </row>
    <row r="24" spans="1:7" ht="15" customHeight="1">
      <c r="A24" s="11">
        <f t="shared" si="1"/>
        <v>20</v>
      </c>
      <c r="B24" s="12" t="s">
        <v>38</v>
      </c>
      <c r="C24" s="11" t="s">
        <v>47</v>
      </c>
      <c r="D24" s="11" t="s">
        <v>25</v>
      </c>
      <c r="E24" s="164">
        <v>43</v>
      </c>
      <c r="F24" s="165">
        <v>7288</v>
      </c>
      <c r="G24" s="166">
        <f t="shared" si="0"/>
        <v>313384</v>
      </c>
    </row>
    <row r="25" spans="1:7" ht="15" customHeight="1">
      <c r="A25" s="11">
        <f t="shared" ref="A25:A48" si="2">A24+1</f>
        <v>21</v>
      </c>
      <c r="B25" s="12" t="s">
        <v>48</v>
      </c>
      <c r="C25" s="16" t="s">
        <v>49</v>
      </c>
      <c r="D25" s="11" t="s">
        <v>25</v>
      </c>
      <c r="E25" s="164">
        <v>211</v>
      </c>
      <c r="F25" s="165">
        <v>4594</v>
      </c>
      <c r="G25" s="166">
        <f t="shared" si="0"/>
        <v>969334</v>
      </c>
    </row>
    <row r="26" spans="1:7" ht="15" customHeight="1">
      <c r="A26" s="11">
        <f t="shared" si="2"/>
        <v>22</v>
      </c>
      <c r="B26" s="12" t="s">
        <v>48</v>
      </c>
      <c r="C26" s="16" t="s">
        <v>50</v>
      </c>
      <c r="D26" s="11" t="s">
        <v>25</v>
      </c>
      <c r="E26" s="164">
        <v>0</v>
      </c>
      <c r="F26" s="165">
        <v>4603</v>
      </c>
      <c r="G26" s="166">
        <f t="shared" si="0"/>
        <v>0</v>
      </c>
    </row>
    <row r="27" spans="1:7" ht="15" customHeight="1">
      <c r="A27" s="11">
        <f t="shared" si="2"/>
        <v>23</v>
      </c>
      <c r="B27" s="12" t="s">
        <v>51</v>
      </c>
      <c r="C27" s="11" t="s">
        <v>54</v>
      </c>
      <c r="D27" s="11" t="s">
        <v>52</v>
      </c>
      <c r="E27" s="164">
        <v>19205</v>
      </c>
      <c r="F27" s="167">
        <v>45</v>
      </c>
      <c r="G27" s="166">
        <f t="shared" si="0"/>
        <v>864225</v>
      </c>
    </row>
    <row r="28" spans="1:7" ht="15" customHeight="1">
      <c r="A28" s="11">
        <f t="shared" si="2"/>
        <v>24</v>
      </c>
      <c r="B28" s="12" t="s">
        <v>51</v>
      </c>
      <c r="C28" s="11" t="s">
        <v>139</v>
      </c>
      <c r="D28" s="11" t="s">
        <v>52</v>
      </c>
      <c r="E28" s="164">
        <v>610</v>
      </c>
      <c r="F28" s="165">
        <v>110</v>
      </c>
      <c r="G28" s="166">
        <f t="shared" si="0"/>
        <v>67100</v>
      </c>
    </row>
    <row r="29" spans="1:7" ht="15" customHeight="1">
      <c r="A29" s="11">
        <f t="shared" si="2"/>
        <v>25</v>
      </c>
      <c r="B29" s="12" t="s">
        <v>51</v>
      </c>
      <c r="C29" s="11" t="s">
        <v>85</v>
      </c>
      <c r="D29" s="11" t="s">
        <v>52</v>
      </c>
      <c r="E29" s="164">
        <v>3780</v>
      </c>
      <c r="F29" s="165">
        <v>120</v>
      </c>
      <c r="G29" s="166">
        <f t="shared" si="0"/>
        <v>453600</v>
      </c>
    </row>
    <row r="30" spans="1:7" ht="15" customHeight="1">
      <c r="A30" s="11">
        <f t="shared" si="2"/>
        <v>26</v>
      </c>
      <c r="B30" s="12" t="s">
        <v>51</v>
      </c>
      <c r="C30" s="11" t="s">
        <v>307</v>
      </c>
      <c r="D30" s="11" t="s">
        <v>52</v>
      </c>
      <c r="E30" s="164">
        <v>0</v>
      </c>
      <c r="F30" s="165">
        <v>125</v>
      </c>
      <c r="G30" s="166">
        <f t="shared" si="0"/>
        <v>0</v>
      </c>
    </row>
    <row r="31" spans="1:7" ht="15" customHeight="1">
      <c r="A31" s="11">
        <f t="shared" si="2"/>
        <v>27</v>
      </c>
      <c r="B31" s="12" t="s">
        <v>51</v>
      </c>
      <c r="C31" s="11" t="s">
        <v>119</v>
      </c>
      <c r="D31" s="11" t="s">
        <v>52</v>
      </c>
      <c r="E31" s="164">
        <v>3050</v>
      </c>
      <c r="F31" s="165">
        <v>131</v>
      </c>
      <c r="G31" s="166">
        <f t="shared" si="0"/>
        <v>399550</v>
      </c>
    </row>
    <row r="32" spans="1:7" ht="15" customHeight="1">
      <c r="A32" s="11">
        <f t="shared" si="2"/>
        <v>28</v>
      </c>
      <c r="B32" s="12" t="s">
        <v>51</v>
      </c>
      <c r="C32" s="11" t="s">
        <v>308</v>
      </c>
      <c r="D32" s="11" t="s">
        <v>52</v>
      </c>
      <c r="E32" s="164">
        <v>0</v>
      </c>
      <c r="F32" s="165">
        <v>160</v>
      </c>
      <c r="G32" s="166">
        <f t="shared" si="0"/>
        <v>0</v>
      </c>
    </row>
    <row r="33" spans="1:7" ht="15" customHeight="1">
      <c r="A33" s="11">
        <f t="shared" si="2"/>
        <v>29</v>
      </c>
      <c r="B33" s="12" t="s">
        <v>51</v>
      </c>
      <c r="C33" s="11" t="s">
        <v>81</v>
      </c>
      <c r="D33" s="11" t="s">
        <v>52</v>
      </c>
      <c r="E33" s="164">
        <v>1600</v>
      </c>
      <c r="F33" s="165">
        <v>203</v>
      </c>
      <c r="G33" s="166">
        <f t="shared" si="0"/>
        <v>324800</v>
      </c>
    </row>
    <row r="34" spans="1:7" ht="15" customHeight="1">
      <c r="A34" s="11">
        <f t="shared" si="2"/>
        <v>30</v>
      </c>
      <c r="B34" s="12" t="s">
        <v>51</v>
      </c>
      <c r="C34" s="11" t="s">
        <v>309</v>
      </c>
      <c r="D34" s="11" t="s">
        <v>52</v>
      </c>
      <c r="E34" s="164">
        <v>0</v>
      </c>
      <c r="F34" s="165">
        <v>270</v>
      </c>
      <c r="G34" s="166">
        <f t="shared" si="0"/>
        <v>0</v>
      </c>
    </row>
    <row r="35" spans="1:7" ht="15" customHeight="1">
      <c r="A35" s="11">
        <f t="shared" si="2"/>
        <v>31</v>
      </c>
      <c r="B35" s="12" t="s">
        <v>51</v>
      </c>
      <c r="C35" s="11" t="s">
        <v>310</v>
      </c>
      <c r="D35" s="11" t="s">
        <v>52</v>
      </c>
      <c r="E35" s="164">
        <v>0</v>
      </c>
      <c r="F35" s="165">
        <v>520</v>
      </c>
      <c r="G35" s="166">
        <f t="shared" si="0"/>
        <v>0</v>
      </c>
    </row>
    <row r="36" spans="1:7" ht="15" customHeight="1">
      <c r="A36" s="11">
        <f t="shared" si="2"/>
        <v>32</v>
      </c>
      <c r="B36" s="12" t="s">
        <v>51</v>
      </c>
      <c r="C36" s="11" t="s">
        <v>311</v>
      </c>
      <c r="D36" s="11" t="s">
        <v>52</v>
      </c>
      <c r="E36" s="164">
        <v>0</v>
      </c>
      <c r="F36" s="165">
        <v>595</v>
      </c>
      <c r="G36" s="166">
        <f t="shared" si="0"/>
        <v>0</v>
      </c>
    </row>
    <row r="37" spans="1:7" ht="15" customHeight="1">
      <c r="A37" s="11">
        <f t="shared" si="2"/>
        <v>33</v>
      </c>
      <c r="B37" s="12" t="s">
        <v>53</v>
      </c>
      <c r="C37" s="11" t="s">
        <v>54</v>
      </c>
      <c r="D37" s="11" t="s">
        <v>25</v>
      </c>
      <c r="E37" s="164">
        <v>182</v>
      </c>
      <c r="F37" s="165">
        <v>0</v>
      </c>
      <c r="G37" s="166">
        <f t="shared" si="0"/>
        <v>0</v>
      </c>
    </row>
    <row r="38" spans="1:7" ht="15" customHeight="1">
      <c r="A38" s="11">
        <f t="shared" si="2"/>
        <v>34</v>
      </c>
      <c r="B38" s="15" t="s">
        <v>55</v>
      </c>
      <c r="C38" s="17" t="s">
        <v>56</v>
      </c>
      <c r="D38" s="11" t="s">
        <v>25</v>
      </c>
      <c r="E38" s="164">
        <v>290</v>
      </c>
      <c r="F38" s="165">
        <v>87</v>
      </c>
      <c r="G38" s="166">
        <f t="shared" si="0"/>
        <v>25230</v>
      </c>
    </row>
    <row r="39" spans="1:7" ht="15" customHeight="1">
      <c r="A39" s="11">
        <f t="shared" si="2"/>
        <v>35</v>
      </c>
      <c r="B39" s="15" t="s">
        <v>57</v>
      </c>
      <c r="C39" s="18" t="s">
        <v>58</v>
      </c>
      <c r="D39" s="11" t="s">
        <v>25</v>
      </c>
      <c r="E39" s="164">
        <v>136</v>
      </c>
      <c r="F39" s="165">
        <v>210</v>
      </c>
      <c r="G39" s="166">
        <f t="shared" si="0"/>
        <v>28560</v>
      </c>
    </row>
    <row r="40" spans="1:7">
      <c r="A40" s="11">
        <f t="shared" si="2"/>
        <v>36</v>
      </c>
      <c r="B40" s="15" t="s">
        <v>59</v>
      </c>
      <c r="C40" s="17" t="s">
        <v>56</v>
      </c>
      <c r="D40" s="11" t="s">
        <v>25</v>
      </c>
      <c r="E40" s="164">
        <v>140</v>
      </c>
      <c r="F40" s="165">
        <v>462</v>
      </c>
      <c r="G40" s="166">
        <f t="shared" si="0"/>
        <v>64680</v>
      </c>
    </row>
    <row r="41" spans="1:7">
      <c r="A41" s="11">
        <f t="shared" si="2"/>
        <v>37</v>
      </c>
      <c r="B41" s="19" t="s">
        <v>60</v>
      </c>
      <c r="C41" s="17" t="s">
        <v>56</v>
      </c>
      <c r="D41" s="11" t="s">
        <v>25</v>
      </c>
      <c r="E41" s="164">
        <v>504</v>
      </c>
      <c r="F41" s="165">
        <v>905</v>
      </c>
      <c r="G41" s="166">
        <f t="shared" si="0"/>
        <v>456120</v>
      </c>
    </row>
    <row r="42" spans="1:7">
      <c r="A42" s="11">
        <f t="shared" si="2"/>
        <v>38</v>
      </c>
      <c r="B42" s="19" t="s">
        <v>61</v>
      </c>
      <c r="C42" s="17" t="s">
        <v>62</v>
      </c>
      <c r="D42" s="11" t="s">
        <v>25</v>
      </c>
      <c r="E42" s="164">
        <v>0</v>
      </c>
      <c r="F42" s="165">
        <v>0</v>
      </c>
      <c r="G42" s="166">
        <f t="shared" si="0"/>
        <v>0</v>
      </c>
    </row>
    <row r="43" spans="1:7">
      <c r="A43" s="11">
        <f t="shared" si="2"/>
        <v>39</v>
      </c>
      <c r="B43" s="12" t="s">
        <v>63</v>
      </c>
      <c r="C43" s="11" t="s">
        <v>64</v>
      </c>
      <c r="D43" s="11" t="s">
        <v>25</v>
      </c>
      <c r="E43" s="164">
        <v>269</v>
      </c>
      <c r="F43" s="165">
        <v>445</v>
      </c>
      <c r="G43" s="166">
        <f t="shared" si="0"/>
        <v>119705</v>
      </c>
    </row>
    <row r="44" spans="1:7">
      <c r="A44" s="11">
        <f t="shared" si="2"/>
        <v>40</v>
      </c>
      <c r="B44" s="12" t="s">
        <v>63</v>
      </c>
      <c r="C44" s="11" t="s">
        <v>65</v>
      </c>
      <c r="D44" s="11" t="s">
        <v>25</v>
      </c>
      <c r="E44" s="164">
        <v>111</v>
      </c>
      <c r="F44" s="165">
        <v>445</v>
      </c>
      <c r="G44" s="166">
        <f t="shared" si="0"/>
        <v>49395</v>
      </c>
    </row>
    <row r="45" spans="1:7">
      <c r="A45" s="11">
        <f t="shared" si="2"/>
        <v>41</v>
      </c>
      <c r="B45" s="12" t="s">
        <v>66</v>
      </c>
      <c r="C45" s="11" t="s">
        <v>67</v>
      </c>
      <c r="D45" s="11" t="s">
        <v>25</v>
      </c>
      <c r="E45" s="164">
        <v>1012</v>
      </c>
      <c r="F45" s="165">
        <v>247.8</v>
      </c>
      <c r="G45" s="166">
        <f t="shared" si="0"/>
        <v>250773.6</v>
      </c>
    </row>
    <row r="46" spans="1:7">
      <c r="A46" s="11">
        <f t="shared" si="2"/>
        <v>42</v>
      </c>
      <c r="B46" s="12" t="s">
        <v>68</v>
      </c>
      <c r="C46" s="11" t="s">
        <v>69</v>
      </c>
      <c r="D46" s="11" t="s">
        <v>25</v>
      </c>
      <c r="E46" s="164">
        <v>197</v>
      </c>
      <c r="F46" s="165">
        <v>6395</v>
      </c>
      <c r="G46" s="166">
        <f t="shared" si="0"/>
        <v>1259815</v>
      </c>
    </row>
    <row r="47" spans="1:7">
      <c r="A47" s="11">
        <f t="shared" si="2"/>
        <v>43</v>
      </c>
      <c r="B47" s="12" t="s">
        <v>70</v>
      </c>
      <c r="C47" s="11" t="s">
        <v>71</v>
      </c>
      <c r="D47" s="11" t="s">
        <v>52</v>
      </c>
      <c r="E47" s="164">
        <v>900</v>
      </c>
      <c r="F47" s="165">
        <v>343.12</v>
      </c>
      <c r="G47" s="166">
        <f t="shared" si="0"/>
        <v>308808</v>
      </c>
    </row>
    <row r="48" spans="1:7">
      <c r="A48" s="11">
        <f t="shared" si="2"/>
        <v>44</v>
      </c>
      <c r="B48" s="15" t="s">
        <v>72</v>
      </c>
      <c r="C48" s="20"/>
      <c r="D48" s="11" t="s">
        <v>25</v>
      </c>
      <c r="E48" s="164">
        <v>602</v>
      </c>
      <c r="F48" s="165">
        <v>0</v>
      </c>
      <c r="G48" s="166">
        <f t="shared" si="0"/>
        <v>0</v>
      </c>
    </row>
    <row r="49" spans="2:7" ht="12.75">
      <c r="F49" s="168" t="s">
        <v>431</v>
      </c>
      <c r="G49" s="169">
        <f>SUM(G4:G48)</f>
        <v>9236665.5999999996</v>
      </c>
    </row>
    <row r="50" spans="2:7" ht="12.75">
      <c r="B50" s="199" t="s">
        <v>432</v>
      </c>
      <c r="C50" s="200"/>
      <c r="D50" s="200"/>
      <c r="E50" s="200"/>
      <c r="F50" s="200"/>
    </row>
    <row r="51" spans="2:7" ht="12.75">
      <c r="B51" s="168" t="s">
        <v>433</v>
      </c>
      <c r="C51" s="168" t="s">
        <v>434</v>
      </c>
      <c r="D51" s="168" t="s">
        <v>25</v>
      </c>
      <c r="E51" s="169">
        <f>E5+E6</f>
        <v>207</v>
      </c>
      <c r="F51" s="169">
        <f>2000</f>
        <v>2000</v>
      </c>
      <c r="G51" s="169">
        <f t="shared" ref="G51:G53" si="3">E51*F51</f>
        <v>414000</v>
      </c>
    </row>
    <row r="52" spans="2:7" ht="12.75">
      <c r="B52" s="168" t="s">
        <v>435</v>
      </c>
      <c r="D52" s="168" t="s">
        <v>52</v>
      </c>
      <c r="E52" s="170">
        <f>E27</f>
        <v>19205</v>
      </c>
      <c r="F52" s="170">
        <v>150</v>
      </c>
      <c r="G52" s="169">
        <f t="shared" si="3"/>
        <v>2880750</v>
      </c>
    </row>
    <row r="53" spans="2:7" ht="12.75">
      <c r="B53" s="168" t="s">
        <v>436</v>
      </c>
      <c r="D53" s="168" t="s">
        <v>52</v>
      </c>
      <c r="E53" s="169">
        <f>E28+E29+E31+E33</f>
        <v>9040</v>
      </c>
      <c r="F53" s="170">
        <v>150</v>
      </c>
      <c r="G53" s="169">
        <f t="shared" si="3"/>
        <v>1356000</v>
      </c>
    </row>
    <row r="54" spans="2:7" ht="12.75">
      <c r="B54" s="199" t="s">
        <v>437</v>
      </c>
      <c r="C54" s="200"/>
      <c r="D54" s="200"/>
      <c r="E54" s="200"/>
      <c r="F54" s="200"/>
    </row>
    <row r="55" spans="2:7" ht="33.75">
      <c r="B55" s="171" t="s">
        <v>438</v>
      </c>
      <c r="C55" s="172"/>
      <c r="D55" s="173" t="s">
        <v>25</v>
      </c>
      <c r="E55" s="173">
        <v>1</v>
      </c>
      <c r="F55" s="174">
        <v>970732</v>
      </c>
      <c r="G55" s="175">
        <f t="shared" ref="G55:G56" si="4">E55*F55</f>
        <v>970732</v>
      </c>
    </row>
    <row r="56" spans="2:7" ht="12.75">
      <c r="B56" s="168" t="s">
        <v>439</v>
      </c>
      <c r="D56" s="168" t="s">
        <v>25</v>
      </c>
      <c r="E56" s="168">
        <v>14</v>
      </c>
      <c r="F56" s="170">
        <v>10240</v>
      </c>
      <c r="G56" s="175">
        <f t="shared" si="4"/>
        <v>143360</v>
      </c>
    </row>
  </sheetData>
  <mergeCells count="9">
    <mergeCell ref="G3:G4"/>
    <mergeCell ref="B50:F50"/>
    <mergeCell ref="B54:F5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4:A33"/>
  <sheetViews>
    <sheetView workbookViewId="0"/>
  </sheetViews>
  <sheetFormatPr defaultColWidth="12.5703125" defaultRowHeight="15" customHeight="1"/>
  <cols>
    <col min="1" max="1" width="6.42578125" customWidth="1"/>
    <col min="2" max="2" width="36.140625" customWidth="1"/>
  </cols>
  <sheetData>
    <row r="4" spans="1:1">
      <c r="A4" s="168">
        <v>1</v>
      </c>
    </row>
    <row r="5" spans="1:1">
      <c r="A5" s="176">
        <f t="shared" ref="A5:A33" si="0">A4+1</f>
        <v>2</v>
      </c>
    </row>
    <row r="6" spans="1:1">
      <c r="A6" s="176">
        <f t="shared" si="0"/>
        <v>3</v>
      </c>
    </row>
    <row r="7" spans="1:1">
      <c r="A7" s="176">
        <f t="shared" si="0"/>
        <v>4</v>
      </c>
    </row>
    <row r="8" spans="1:1">
      <c r="A8" s="176">
        <f t="shared" si="0"/>
        <v>5</v>
      </c>
    </row>
    <row r="9" spans="1:1">
      <c r="A9" s="176">
        <f t="shared" si="0"/>
        <v>6</v>
      </c>
    </row>
    <row r="10" spans="1:1">
      <c r="A10" s="176">
        <f t="shared" si="0"/>
        <v>7</v>
      </c>
    </row>
    <row r="11" spans="1:1">
      <c r="A11" s="176">
        <f t="shared" si="0"/>
        <v>8</v>
      </c>
    </row>
    <row r="12" spans="1:1">
      <c r="A12" s="176">
        <f t="shared" si="0"/>
        <v>9</v>
      </c>
    </row>
    <row r="13" spans="1:1">
      <c r="A13" s="176">
        <f t="shared" si="0"/>
        <v>10</v>
      </c>
    </row>
    <row r="14" spans="1:1">
      <c r="A14" s="176">
        <f t="shared" si="0"/>
        <v>11</v>
      </c>
    </row>
    <row r="15" spans="1:1">
      <c r="A15" s="176">
        <f t="shared" si="0"/>
        <v>12</v>
      </c>
    </row>
    <row r="16" spans="1:1">
      <c r="A16" s="176">
        <f t="shared" si="0"/>
        <v>13</v>
      </c>
    </row>
    <row r="17" spans="1:1">
      <c r="A17" s="176">
        <f t="shared" si="0"/>
        <v>14</v>
      </c>
    </row>
    <row r="18" spans="1:1">
      <c r="A18" s="176">
        <f t="shared" si="0"/>
        <v>15</v>
      </c>
    </row>
    <row r="19" spans="1:1">
      <c r="A19" s="176">
        <f t="shared" si="0"/>
        <v>16</v>
      </c>
    </row>
    <row r="20" spans="1:1">
      <c r="A20" s="176">
        <f t="shared" si="0"/>
        <v>17</v>
      </c>
    </row>
    <row r="21" spans="1:1">
      <c r="A21" s="176">
        <f t="shared" si="0"/>
        <v>18</v>
      </c>
    </row>
    <row r="22" spans="1:1">
      <c r="A22" s="176">
        <f t="shared" si="0"/>
        <v>19</v>
      </c>
    </row>
    <row r="23" spans="1:1">
      <c r="A23" s="176">
        <f t="shared" si="0"/>
        <v>20</v>
      </c>
    </row>
    <row r="24" spans="1:1">
      <c r="A24" s="176">
        <f t="shared" si="0"/>
        <v>21</v>
      </c>
    </row>
    <row r="25" spans="1:1">
      <c r="A25" s="176">
        <f t="shared" si="0"/>
        <v>22</v>
      </c>
    </row>
    <row r="26" spans="1:1">
      <c r="A26" s="176">
        <f t="shared" si="0"/>
        <v>23</v>
      </c>
    </row>
    <row r="27" spans="1:1">
      <c r="A27" s="176">
        <f t="shared" si="0"/>
        <v>24</v>
      </c>
    </row>
    <row r="28" spans="1:1">
      <c r="A28" s="176">
        <f t="shared" si="0"/>
        <v>25</v>
      </c>
    </row>
    <row r="29" spans="1:1">
      <c r="A29" s="176">
        <f t="shared" si="0"/>
        <v>26</v>
      </c>
    </row>
    <row r="30" spans="1:1">
      <c r="A30" s="176">
        <f t="shared" si="0"/>
        <v>27</v>
      </c>
    </row>
    <row r="31" spans="1:1">
      <c r="A31" s="176">
        <f t="shared" si="0"/>
        <v>28</v>
      </c>
    </row>
    <row r="32" spans="1:1">
      <c r="A32" s="176">
        <f t="shared" si="0"/>
        <v>29</v>
      </c>
    </row>
    <row r="33" spans="1:1">
      <c r="A33" s="176">
        <f t="shared" si="0"/>
        <v>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V1000"/>
  <sheetViews>
    <sheetView workbookViewId="0"/>
  </sheetViews>
  <sheetFormatPr defaultColWidth="12.5703125" defaultRowHeight="15" customHeight="1"/>
  <cols>
    <col min="1" max="1" width="4.28515625" customWidth="1"/>
    <col min="2" max="2" width="11" customWidth="1"/>
    <col min="3" max="22" width="6.42578125" customWidth="1"/>
    <col min="23" max="26" width="11" customWidth="1"/>
  </cols>
  <sheetData>
    <row r="1" spans="1:22" ht="15.75" customHeight="1"/>
    <row r="2" spans="1:22" ht="15.75" customHeight="1"/>
    <row r="3" spans="1:22" ht="15.75" customHeight="1">
      <c r="A3" s="177" t="s">
        <v>0</v>
      </c>
      <c r="B3" s="178" t="s">
        <v>440</v>
      </c>
      <c r="C3" s="179" t="s">
        <v>441</v>
      </c>
      <c r="D3" s="179" t="s">
        <v>442</v>
      </c>
      <c r="E3" s="179" t="s">
        <v>443</v>
      </c>
      <c r="F3" s="179" t="s">
        <v>444</v>
      </c>
      <c r="G3" s="179" t="s">
        <v>445</v>
      </c>
      <c r="H3" s="179" t="s">
        <v>446</v>
      </c>
      <c r="I3" s="179" t="s">
        <v>447</v>
      </c>
      <c r="J3" s="179" t="s">
        <v>448</v>
      </c>
      <c r="K3" s="179" t="s">
        <v>449</v>
      </c>
      <c r="L3" s="179" t="s">
        <v>450</v>
      </c>
      <c r="M3" s="179" t="s">
        <v>451</v>
      </c>
      <c r="N3" s="179" t="s">
        <v>452</v>
      </c>
      <c r="O3" s="179" t="s">
        <v>453</v>
      </c>
      <c r="P3" s="179" t="s">
        <v>454</v>
      </c>
      <c r="Q3" s="179" t="s">
        <v>455</v>
      </c>
      <c r="R3" s="179" t="s">
        <v>456</v>
      </c>
      <c r="S3" s="179" t="s">
        <v>457</v>
      </c>
      <c r="T3" s="179" t="s">
        <v>458</v>
      </c>
      <c r="U3" s="179" t="s">
        <v>459</v>
      </c>
      <c r="V3" s="179" t="s">
        <v>460</v>
      </c>
    </row>
    <row r="4" spans="1:22" ht="15.75" customHeight="1">
      <c r="A4" s="180">
        <v>1</v>
      </c>
      <c r="B4" s="181" t="s">
        <v>461</v>
      </c>
      <c r="C4" s="181">
        <f>'спецификация общая'!E4</f>
        <v>1</v>
      </c>
      <c r="D4" s="181">
        <f>'спецификация общая'!E3</f>
        <v>15</v>
      </c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</row>
    <row r="5" spans="1:22" ht="15.75" customHeight="1">
      <c r="A5" s="180">
        <v>2</v>
      </c>
      <c r="B5" s="181" t="s">
        <v>462</v>
      </c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</row>
    <row r="6" spans="1:22" ht="15.75" customHeight="1">
      <c r="A6" s="180">
        <v>3</v>
      </c>
      <c r="B6" s="181" t="s">
        <v>463</v>
      </c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</row>
    <row r="7" spans="1:22" ht="15.75" customHeight="1">
      <c r="A7" s="180">
        <v>4</v>
      </c>
      <c r="B7" s="181" t="s">
        <v>464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</row>
    <row r="8" spans="1:22" ht="15.75" customHeight="1">
      <c r="A8" s="180">
        <v>5</v>
      </c>
      <c r="B8" s="181" t="s">
        <v>465</v>
      </c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</row>
    <row r="9" spans="1:22" ht="15.75" customHeight="1">
      <c r="A9" s="180">
        <v>6</v>
      </c>
      <c r="B9" s="181" t="s">
        <v>466</v>
      </c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</row>
    <row r="10" spans="1:22" ht="15.75" customHeight="1">
      <c r="A10" s="180">
        <v>7</v>
      </c>
      <c r="B10" s="181" t="s">
        <v>467</v>
      </c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</row>
    <row r="11" spans="1:22" ht="15.75" customHeight="1">
      <c r="A11" s="180">
        <v>8</v>
      </c>
      <c r="B11" s="181" t="s">
        <v>468</v>
      </c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</row>
    <row r="12" spans="1:22" ht="15.75" customHeight="1">
      <c r="A12" s="180">
        <v>9</v>
      </c>
      <c r="B12" s="181" t="s">
        <v>469</v>
      </c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</row>
    <row r="13" spans="1:22" ht="15.75" customHeight="1">
      <c r="A13" s="180">
        <v>10</v>
      </c>
      <c r="B13" s="181" t="s">
        <v>470</v>
      </c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</row>
    <row r="14" spans="1:22" ht="15.75" customHeight="1">
      <c r="A14" s="180">
        <v>11</v>
      </c>
      <c r="B14" s="181" t="s">
        <v>471</v>
      </c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</row>
    <row r="15" spans="1:22" ht="15.75" customHeight="1">
      <c r="A15" s="180">
        <v>12</v>
      </c>
      <c r="B15" s="181" t="s">
        <v>472</v>
      </c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</row>
    <row r="16" spans="1:22" ht="15.75" customHeight="1">
      <c r="A16" s="180">
        <v>13</v>
      </c>
      <c r="B16" s="181" t="s">
        <v>473</v>
      </c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</row>
    <row r="17" spans="1:22" ht="15.75" customHeight="1">
      <c r="A17" s="180">
        <v>14</v>
      </c>
      <c r="B17" s="181" t="s">
        <v>474</v>
      </c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</row>
    <row r="18" spans="1:22" ht="15.75" customHeight="1"/>
    <row r="19" spans="1:22" ht="15.75" customHeight="1"/>
    <row r="20" spans="1:22" ht="15.75" customHeight="1"/>
    <row r="21" spans="1:22" ht="15.75" customHeight="1"/>
    <row r="22" spans="1:22" ht="15.75" customHeight="1"/>
    <row r="23" spans="1:22" ht="15.75" customHeight="1"/>
    <row r="24" spans="1:22" ht="15.75" customHeight="1"/>
    <row r="25" spans="1:22" ht="15.75" customHeight="1"/>
    <row r="26" spans="1:22" ht="15.75" customHeight="1"/>
    <row r="27" spans="1:22" ht="15.75" customHeight="1"/>
    <row r="28" spans="1:22" ht="15.75" customHeight="1"/>
    <row r="29" spans="1:22" ht="15.75" customHeight="1"/>
    <row r="30" spans="1:22" ht="15.75" customHeight="1"/>
    <row r="31" spans="1:22" ht="15.75" customHeight="1"/>
    <row r="32" spans="1:2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Распределение работы</vt:lpstr>
      <vt:lpstr>спецификация общая</vt:lpstr>
      <vt:lpstr>Кабельный журнал</vt:lpstr>
      <vt:lpstr>Кабельный журнал_корр</vt:lpstr>
      <vt:lpstr>свод кабелей</vt:lpstr>
      <vt:lpstr>Спецификации сегментов</vt:lpstr>
      <vt:lpstr>Смета оборудования и материалов</vt:lpstr>
      <vt:lpstr>Лист5</vt:lpstr>
      <vt:lpstr>Общий свод оборуд.</vt:lpstr>
      <vt:lpstr>Общий свод матер.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Максим Федоренко</cp:lastModifiedBy>
  <cp:lastPrinted>2023-11-07T03:51:14Z</cp:lastPrinted>
  <dcterms:modified xsi:type="dcterms:W3CDTF">2023-11-07T04:05:05Z</dcterms:modified>
</cp:coreProperties>
</file>